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esktop\CN_11_11_CO\"/>
    </mc:Choice>
  </mc:AlternateContent>
  <bookViews>
    <workbookView xWindow="0" yWindow="0" windowWidth="19200" windowHeight="8955" tabRatio="500"/>
  </bookViews>
  <sheets>
    <sheet name="Solicitud gráfica" sheetId="1" r:id="rId1"/>
    <sheet name="Ayuda" sheetId="2" r:id="rId2"/>
    <sheet name="Definición técnica de imagenes" sheetId="3" r:id="rId3"/>
  </sheets>
  <definedNames>
    <definedName name="_xlnm._FilterDatabase" localSheetId="0" hidden="1">'Solicitud gráfica'!$A$9:$P$29</definedName>
  </definedNames>
  <calcPr calcId="152511" concurrentCalc="0"/>
  <extLst>
    <ext xmlns:mx="http://schemas.microsoft.com/office/mac/excel/2008/main" uri="{7523E5D3-25F3-A5E0-1632-64F254C22452}">
      <mx:ArchID Flags="2"/>
    </ext>
  </extLst>
</workbook>
</file>

<file path=xl/calcChain.xml><?xml version="1.0" encoding="utf-8"?>
<calcChain xmlns="http://schemas.openxmlformats.org/spreadsheetml/2006/main">
  <c r="I29" i="1" l="1"/>
  <c r="H29" i="1"/>
  <c r="F29" i="1"/>
  <c r="G29" i="1"/>
  <c r="C29" i="1"/>
  <c r="A29" i="1"/>
  <c r="I28" i="1"/>
  <c r="H28" i="1"/>
  <c r="F28" i="1"/>
  <c r="G28" i="1"/>
  <c r="C28" i="1"/>
  <c r="I27" i="1"/>
  <c r="H27" i="1"/>
  <c r="F27" i="1"/>
  <c r="G27" i="1"/>
  <c r="C27" i="1"/>
  <c r="I26" i="1"/>
  <c r="H26" i="1"/>
  <c r="F26" i="1"/>
  <c r="G26" i="1"/>
  <c r="C26" i="1"/>
  <c r="I25" i="1"/>
  <c r="H25" i="1"/>
  <c r="A25" i="1"/>
  <c r="F25" i="1"/>
  <c r="G25" i="1"/>
  <c r="C25" i="1"/>
  <c r="I24" i="1"/>
  <c r="H24" i="1"/>
  <c r="F24" i="1"/>
  <c r="G24" i="1"/>
  <c r="C24" i="1"/>
  <c r="I23" i="1"/>
  <c r="H23" i="1"/>
  <c r="F23" i="1"/>
  <c r="G23" i="1"/>
  <c r="C23" i="1"/>
  <c r="I22" i="1"/>
  <c r="H22" i="1"/>
  <c r="F22" i="1"/>
  <c r="G22" i="1"/>
  <c r="C22" i="1"/>
  <c r="I21" i="1"/>
  <c r="H21" i="1"/>
  <c r="F21" i="1"/>
  <c r="G21" i="1"/>
  <c r="C21" i="1"/>
  <c r="C11" i="1"/>
  <c r="C12" i="1"/>
  <c r="C13" i="1"/>
  <c r="C14" i="1"/>
  <c r="C15" i="1"/>
  <c r="C16" i="1"/>
  <c r="C17" i="1"/>
  <c r="C18" i="1"/>
  <c r="C19" i="1"/>
  <c r="C20" i="1"/>
  <c r="I11" i="1"/>
  <c r="I12" i="1"/>
  <c r="I13" i="1"/>
  <c r="I14" i="1"/>
  <c r="I15" i="1"/>
  <c r="I16" i="1"/>
  <c r="I17" i="1"/>
  <c r="I18" i="1"/>
  <c r="I19" i="1"/>
  <c r="I20" i="1"/>
  <c r="I10" i="1"/>
  <c r="H11" i="1"/>
  <c r="H12" i="1"/>
  <c r="H13" i="1"/>
  <c r="H14" i="1"/>
  <c r="H15" i="1"/>
  <c r="H16" i="1"/>
  <c r="H17" i="1"/>
  <c r="H18" i="1"/>
  <c r="H19" i="1"/>
  <c r="H20" i="1"/>
  <c r="H10" i="1"/>
  <c r="D18" i="2"/>
  <c r="D7" i="2"/>
  <c r="F11" i="1"/>
  <c r="G11" i="1"/>
  <c r="F12" i="1"/>
  <c r="G12" i="1"/>
  <c r="F13" i="1"/>
  <c r="G13" i="1"/>
  <c r="F14" i="1"/>
  <c r="G14" i="1"/>
  <c r="F15" i="1"/>
  <c r="G15" i="1"/>
  <c r="F16" i="1"/>
  <c r="G16" i="1"/>
  <c r="F17" i="1"/>
  <c r="G17" i="1"/>
  <c r="F18" i="1"/>
  <c r="G18" i="1"/>
  <c r="F19" i="1"/>
  <c r="G19" i="1"/>
  <c r="F20" i="1"/>
  <c r="G20" i="1"/>
  <c r="F10" i="1"/>
  <c r="C10" i="1"/>
  <c r="F5" i="1"/>
  <c r="I21" i="2"/>
  <c r="K45" i="2"/>
  <c r="H21" i="2"/>
  <c r="J21" i="2"/>
  <c r="D17" i="2"/>
  <c r="D5" i="2"/>
  <c r="G10" i="1"/>
</calcChain>
</file>

<file path=xl/sharedStrings.xml><?xml version="1.0" encoding="utf-8"?>
<sst xmlns="http://schemas.openxmlformats.org/spreadsheetml/2006/main" count="288" uniqueCount="186">
  <si>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</si>
  <si>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</si>
  <si>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</si>
  <si>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</si>
  <si>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</si>
  <si>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</si>
  <si>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</si>
  <si>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</si>
  <si>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</si>
  <si>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</si>
  <si>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</si>
  <si>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</si>
  <si>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</si>
  <si>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</si>
  <si>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</si>
  <si>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</si>
  <si>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</si>
  <si>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</si>
  <si>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</si>
  <si>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</si>
  <si>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</si>
  <si>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</si>
  <si>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</si>
  <si>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</si>
  <si>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</si>
  <si>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</si>
  <si>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</si>
  <si>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</si>
  <si>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</si>
  <si>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</si>
  <si>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</si>
  <si>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</si>
  <si>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</si>
  <si>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</si>
  <si>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</si>
  <si>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</si>
  <si>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</si>
  <si>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</si>
  <si>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</si>
  <si>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</si>
  <si>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</si>
  <si>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</si>
  <si>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</si>
  <si>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</si>
  <si>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</si>
  <si>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</si>
  <si>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</si>
  <si>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</si>
  <si>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</si>
  <si>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</si>
  <si>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</si>
  <si>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</si>
  <si>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</si>
  <si>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</si>
  <si>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</si>
  <si>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</si>
  <si>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</si>
  <si>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</si>
  <si>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</si>
  <si>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</si>
  <si>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</si>
  <si>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</si>
  <si>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</si>
  <si>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</si>
  <si>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</si>
  <si>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</si>
  <si>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</si>
  <si>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</si>
  <si>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</si>
  <si>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</si>
  <si>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</si>
  <si>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</si>
  <si>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</si>
  <si>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</si>
  <si>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</si>
  <si>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</si>
  <si>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</si>
  <si>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</si>
  <si>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</si>
  <si>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</si>
  <si>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</si>
  <si>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</si>
  <si>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</si>
  <si>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</si>
  <si>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</si>
  <si>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</si>
  <si>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</si>
  <si>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</si>
  <si>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</si>
  <si>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</si>
  <si>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</si>
  <si>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</si>
  <si>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</si>
  <si>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</si>
  <si>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</si>
  <si>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</si>
  <si>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</si>
  <si>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</si>
  <si>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</si>
  <si>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</si>
  <si>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</si>
  <si>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</si>
  <si>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</si>
  <si>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</si>
  <si>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</si>
  <si>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</si>
  <si>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</si>
  <si>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</si>
  <si>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</si>
  <si>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</si>
  <si>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</si>
  <si>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</si>
  <si>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</si>
  <si>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</si>
  <si>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</si>
  <si>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</si>
  <si>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</si>
  <si>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</si>
  <si>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</si>
  <si>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</si>
  <si>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</si>
  <si>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</si>
  <si>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</si>
  <si>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</si>
  <si>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</si>
  <si>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</si>
  <si>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</si>
  <si>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</si>
  <si>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</si>
  <si>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</si>
  <si>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</si>
  <si>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</si>
  <si>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</si>
  <si>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</si>
  <si>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</si>
  <si>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</si>
  <si>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</si>
  <si>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</si>
  <si>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</si>
  <si>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</si>
  <si>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</si>
  <si>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</si>
  <si>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</si>
  <si>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</si>
  <si>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</si>
  <si>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Lyz Marcela Bernal Gómez</t>
  </si>
  <si>
    <t>Ilustración</t>
  </si>
  <si>
    <t>IMG02</t>
  </si>
  <si>
    <t>Fotografía</t>
  </si>
  <si>
    <t>IMG03</t>
  </si>
  <si>
    <t>IMG04</t>
  </si>
  <si>
    <t>IMG05</t>
  </si>
  <si>
    <t>IMG07</t>
  </si>
  <si>
    <t>IMG08</t>
  </si>
  <si>
    <t>IMG10</t>
  </si>
  <si>
    <t>Los hidrocarburos</t>
  </si>
  <si>
    <t>CN_11_11_REC_60</t>
  </si>
  <si>
    <t>F6</t>
  </si>
  <si>
    <t>Código shutterstock: 64362016</t>
  </si>
  <si>
    <t xml:space="preserve">Ver descripición y observaciones </t>
  </si>
  <si>
    <t xml:space="preserve">
Código shutterstock: 64362028
</t>
  </si>
  <si>
    <t>IMG06</t>
  </si>
  <si>
    <t>Código shutterstock: 64362010</t>
  </si>
  <si>
    <t>Código shutterstock: 64362025</t>
  </si>
  <si>
    <t>IMG09</t>
  </si>
  <si>
    <t>Ilustrar de manera similar. Ajustar colores a maqueta</t>
  </si>
  <si>
    <t>IMG11</t>
  </si>
  <si>
    <t>Código shutterstock 233006134</t>
  </si>
  <si>
    <t>IMG12</t>
  </si>
  <si>
    <t xml:space="preserve">
Código shutterstock 104069228
</t>
  </si>
  <si>
    <t>IMG13</t>
  </si>
  <si>
    <t>Código shutterstock 93373570</t>
  </si>
  <si>
    <t>IMG14</t>
  </si>
  <si>
    <t>Ilustrar igual a imagen guía. Las líneas debe ser horizontales e iguales de tamaño. Las C en mayúscula</t>
  </si>
  <si>
    <t xml:space="preserve">Ilustrar igual a como se deja en imagen guía. Los textos son etil y metil. Las letras en mayúscula, manejar subíndices </t>
  </si>
  <si>
    <t xml:space="preserve">Ilustrar igual a como se deja en imagen guía. Las letras en mayúscula, manejar subíndices </t>
  </si>
  <si>
    <t xml:space="preserve">Ilustrar igual a como se deja en imagen guía.Las letras en mayúscula, manejar subíndices </t>
  </si>
  <si>
    <t xml:space="preserve">Ilustrar igual a como se deja en imagen guía. Los número en verde van en consecutivo del 1 al 11.Las letras en mayúscula, manejar subíndices </t>
  </si>
  <si>
    <t xml:space="preserve">Ilustrar igual a como se deja en imagen guía. Los textos son etil y metil.Las letras en mayúscula, manejar subíndices </t>
  </si>
  <si>
    <t>IMG15</t>
  </si>
  <si>
    <t>Ilustrar igual a imagen guía. Las líneas debe ser horizontales e iguales de tamaño. Las letras en mayúscula, manejar subíndices. Los número ubicados debajo de las C están en consecutivo del 1 al 6</t>
  </si>
  <si>
    <t>IMG17</t>
  </si>
  <si>
    <t>Realizar ilustración de acuerdo a la letra que utilizaron en IMG10 y de acuerdo a colores de maqueta</t>
  </si>
  <si>
    <t>IMG18</t>
  </si>
  <si>
    <t>Ilustrar igual a como se deja en imagen guía.Las letras en mayúscula, manejar subíndices. Disponer en viñetas alfabéticas minúsculas</t>
  </si>
  <si>
    <t>IMG19</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</si>
</sst>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0"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0">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7" fillId="0" borderId="0" xfId="0" applyFont="1" applyBorder="1"/>
    <xf numFmtId="0" fontId="8"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9"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2" fillId="0" borderId="0" xfId="0" applyFont="1" applyBorder="1"/>
    <xf numFmtId="0" fontId="12" fillId="0" borderId="5" xfId="0" applyFont="1" applyBorder="1"/>
    <xf numFmtId="0" fontId="11" fillId="2" borderId="5" xfId="0" applyFont="1" applyFill="1" applyBorder="1"/>
    <xf numFmtId="164" fontId="7" fillId="0" borderId="0" xfId="0" applyNumberFormat="1" applyFont="1" applyBorder="1" applyAlignment="1">
      <alignment horizontal="center"/>
    </xf>
    <xf numFmtId="0" fontId="13" fillId="8" borderId="0" xfId="0" applyFont="1" applyFill="1" applyAlignment="1">
      <alignment horizontal="center" vertical="center" wrapText="1"/>
    </xf>
    <xf numFmtId="0" fontId="14" fillId="0" borderId="28" xfId="0" applyFont="1" applyFill="1" applyBorder="1" applyAlignment="1">
      <alignment vertical="center" wrapText="1"/>
    </xf>
    <xf numFmtId="0" fontId="0" fillId="0" borderId="0" xfId="0" applyFill="1" applyAlignment="1">
      <alignment vertical="center" wrapText="1"/>
    </xf>
    <xf numFmtId="0" fontId="14" fillId="0" borderId="29" xfId="0" applyFont="1" applyFill="1" applyBorder="1" applyAlignment="1">
      <alignment vertical="center" wrapText="1"/>
    </xf>
    <xf numFmtId="0" fontId="15" fillId="0" borderId="29" xfId="0" applyFont="1" applyFill="1" applyBorder="1" applyAlignment="1">
      <alignment vertical="center" wrapText="1"/>
    </xf>
    <xf numFmtId="0" fontId="14" fillId="0" borderId="29" xfId="0" applyFont="1" applyFill="1" applyBorder="1" applyAlignment="1">
      <alignment vertical="center"/>
    </xf>
    <xf numFmtId="0" fontId="14" fillId="0" borderId="29" xfId="0" applyFont="1" applyBorder="1" applyAlignment="1">
      <alignment vertical="center" wrapText="1"/>
    </xf>
    <xf numFmtId="0" fontId="16" fillId="0" borderId="29" xfId="0" applyFont="1" applyBorder="1" applyAlignment="1">
      <alignment vertical="center" wrapText="1"/>
    </xf>
    <xf numFmtId="0" fontId="15" fillId="0" borderId="29" xfId="0" applyFont="1" applyBorder="1" applyAlignment="1">
      <alignment vertical="center" wrapText="1"/>
    </xf>
    <xf numFmtId="0" fontId="17" fillId="0" borderId="0" xfId="0" applyFont="1" applyAlignment="1">
      <alignment vertical="center" wrapText="1"/>
    </xf>
    <xf numFmtId="0" fontId="18" fillId="0" borderId="29" xfId="0" applyFont="1" applyFill="1" applyBorder="1" applyAlignment="1">
      <alignment vertical="center" wrapText="1"/>
    </xf>
    <xf numFmtId="0" fontId="19" fillId="0" borderId="0" xfId="0" applyFont="1" applyAlignment="1">
      <alignment vertical="center" wrapText="1"/>
    </xf>
    <xf numFmtId="0" fontId="9"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8" fillId="5" borderId="32" xfId="0" applyFont="1" applyFill="1" applyBorder="1" applyAlignment="1">
      <alignment horizontal="center" vertical="center"/>
    </xf>
    <xf numFmtId="0" fontId="7" fillId="0" borderId="0" xfId="0" applyNumberFormat="1" applyFont="1" applyBorder="1" applyAlignment="1">
      <alignment horizontal="center"/>
    </xf>
    <xf numFmtId="0" fontId="9" fillId="0" borderId="33" xfId="0" applyFont="1" applyBorder="1" applyAlignment="1">
      <alignment vertical="center" wrapText="1"/>
    </xf>
    <xf numFmtId="0" fontId="0" fillId="0" borderId="31" xfId="0" quotePrefix="1" applyBorder="1" applyAlignment="1">
      <alignment vertical="center" wrapText="1"/>
    </xf>
    <xf numFmtId="0" fontId="6" fillId="0" borderId="5" xfId="0" applyFont="1" applyBorder="1" applyAlignment="1">
      <alignment vertical="top"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7" fillId="0" borderId="27" xfId="0" applyNumberFormat="1" applyFont="1" applyBorder="1" applyAlignment="1">
      <alignment horizontal="center"/>
    </xf>
    <xf numFmtId="164" fontId="7" fillId="0" borderId="26" xfId="0" applyNumberFormat="1" applyFont="1" applyBorder="1" applyAlignment="1">
      <alignment horizontal="center"/>
    </xf>
    <xf numFmtId="0" fontId="8"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7" fillId="0" borderId="2" xfId="0" applyFont="1" applyFill="1" applyBorder="1" applyAlignment="1"/>
    <xf numFmtId="0" fontId="7" fillId="0" borderId="3" xfId="0" applyFont="1" applyFill="1" applyBorder="1" applyAlignment="1"/>
    <xf numFmtId="0" fontId="7" fillId="0" borderId="5" xfId="0" applyFont="1" applyFill="1" applyBorder="1" applyAlignment="1"/>
    <xf numFmtId="0" fontId="7" fillId="0" borderId="6" xfId="0" applyFont="1" applyFill="1" applyBorder="1" applyAlignment="1"/>
    <xf numFmtId="0" fontId="7" fillId="0" borderId="9" xfId="0" applyFont="1" applyFill="1" applyBorder="1" applyAlignment="1"/>
    <xf numFmtId="0" fontId="7"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0" fillId="6" borderId="14" xfId="0" applyFont="1" applyFill="1" applyBorder="1" applyAlignment="1">
      <alignment horizontal="center" vertical="center" wrapText="1"/>
    </xf>
    <xf numFmtId="0" fontId="10" fillId="6" borderId="15" xfId="0" applyFont="1" applyFill="1" applyBorder="1" applyAlignment="1">
      <alignment horizontal="center" vertical="center" wrapText="1"/>
    </xf>
    <xf numFmtId="0" fontId="10" fillId="6" borderId="16" xfId="0" applyFont="1" applyFill="1" applyBorder="1" applyAlignment="1">
      <alignment horizontal="center" vertical="center" wrapText="1"/>
    </xf>
    <xf numFmtId="0" fontId="9" fillId="0" borderId="1" xfId="0"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3" fillId="7" borderId="0" xfId="0" applyFont="1" applyFill="1" applyAlignment="1">
      <alignment horizontal="center" vertical="center" wrapText="1"/>
    </xf>
    <xf numFmtId="0" fontId="13" fillId="8" borderId="0" xfId="0" applyFont="1" applyFill="1" applyAlignment="1">
      <alignment horizontal="center" vertical="center" wrapText="1"/>
    </xf>
    <xf numFmtId="0" fontId="2" fillId="0" borderId="5" xfId="0" applyFont="1" applyFill="1" applyBorder="1" applyAlignment="1"/>
    <xf numFmtId="0" fontId="2" fillId="0" borderId="5" xfId="0" applyFont="1" applyFill="1" applyBorder="1" applyAlignment="1">
      <alignment vertical="top"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jpe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9</xdr:col>
      <xdr:colOff>180974</xdr:colOff>
      <xdr:row>9</xdr:row>
      <xdr:rowOff>309562</xdr:rowOff>
    </xdr:from>
    <xdr:to>
      <xdr:col>9</xdr:col>
      <xdr:colOff>1083468</xdr:colOff>
      <xdr:row>9</xdr:row>
      <xdr:rowOff>1157287</xdr:rowOff>
    </xdr:to>
    <xdr:pic>
      <xdr:nvPicPr>
        <xdr:cNvPr id="15" name="Imagen 14" descr="http://thumb101.shutterstock.com/display_pic_with_logo/569284/569284,1288863659,3/stock-photo-number-64362016.jpg"/>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825662" y="2309812"/>
          <a:ext cx="902494" cy="847725"/>
        </a:xfrm>
        <a:prstGeom prst="rect">
          <a:avLst/>
        </a:prstGeom>
        <a:noFill/>
        <a:ln>
          <a:noFill/>
        </a:ln>
      </xdr:spPr>
    </xdr:pic>
    <xdr:clientData/>
  </xdr:twoCellAnchor>
  <xdr:twoCellAnchor editAs="oneCell">
    <xdr:from>
      <xdr:col>9</xdr:col>
      <xdr:colOff>123825</xdr:colOff>
      <xdr:row>10</xdr:row>
      <xdr:rowOff>38100</xdr:rowOff>
    </xdr:from>
    <xdr:to>
      <xdr:col>9</xdr:col>
      <xdr:colOff>3848100</xdr:colOff>
      <xdr:row>10</xdr:row>
      <xdr:rowOff>2105025</xdr:rowOff>
    </xdr:to>
    <xdr:pic>
      <xdr:nvPicPr>
        <xdr:cNvPr id="16" name="Imagen 15"/>
        <xdr:cNvPicPr/>
      </xdr:nvPicPr>
      <xdr:blipFill rotWithShape="1">
        <a:blip xmlns:r="http://schemas.openxmlformats.org/officeDocument/2006/relationships" r:embed="rId2"/>
        <a:srcRect l="17286" t="19391" r="19954" b="20499"/>
        <a:stretch/>
      </xdr:blipFill>
      <xdr:spPr bwMode="auto">
        <a:xfrm>
          <a:off x="14782800" y="3733800"/>
          <a:ext cx="3724275" cy="20669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228599</xdr:colOff>
      <xdr:row>11</xdr:row>
      <xdr:rowOff>28575</xdr:rowOff>
    </xdr:from>
    <xdr:to>
      <xdr:col>9</xdr:col>
      <xdr:colOff>3933824</xdr:colOff>
      <xdr:row>11</xdr:row>
      <xdr:rowOff>2047875</xdr:rowOff>
    </xdr:to>
    <xdr:pic>
      <xdr:nvPicPr>
        <xdr:cNvPr id="17" name="Imagen 16"/>
        <xdr:cNvPicPr/>
      </xdr:nvPicPr>
      <xdr:blipFill rotWithShape="1">
        <a:blip xmlns:r="http://schemas.openxmlformats.org/officeDocument/2006/relationships" r:embed="rId3"/>
        <a:srcRect l="22892" t="21329" r="21356" b="29363"/>
        <a:stretch/>
      </xdr:blipFill>
      <xdr:spPr bwMode="auto">
        <a:xfrm>
          <a:off x="14887574" y="6257925"/>
          <a:ext cx="3705225" cy="20193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457200</xdr:colOff>
      <xdr:row>12</xdr:row>
      <xdr:rowOff>123825</xdr:rowOff>
    </xdr:from>
    <xdr:to>
      <xdr:col>9</xdr:col>
      <xdr:colOff>1131570</xdr:colOff>
      <xdr:row>12</xdr:row>
      <xdr:rowOff>828675</xdr:rowOff>
    </xdr:to>
    <xdr:pic>
      <xdr:nvPicPr>
        <xdr:cNvPr id="18" name="Imagen 17" descr="http://thumb1.shutterstock.com/display_pic_with_logo/569284/569284,1288863661,4/stock-photo-number-64362028.jpg"/>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116175" y="8886825"/>
          <a:ext cx="674370" cy="704850"/>
        </a:xfrm>
        <a:prstGeom prst="rect">
          <a:avLst/>
        </a:prstGeom>
        <a:noFill/>
        <a:ln>
          <a:noFill/>
        </a:ln>
      </xdr:spPr>
    </xdr:pic>
    <xdr:clientData/>
  </xdr:twoCellAnchor>
  <xdr:twoCellAnchor editAs="oneCell">
    <xdr:from>
      <xdr:col>9</xdr:col>
      <xdr:colOff>95250</xdr:colOff>
      <xdr:row>13</xdr:row>
      <xdr:rowOff>142875</xdr:rowOff>
    </xdr:from>
    <xdr:to>
      <xdr:col>9</xdr:col>
      <xdr:colOff>3819525</xdr:colOff>
      <xdr:row>13</xdr:row>
      <xdr:rowOff>2000250</xdr:rowOff>
    </xdr:to>
    <xdr:pic>
      <xdr:nvPicPr>
        <xdr:cNvPr id="19" name="Imagen 18"/>
        <xdr:cNvPicPr/>
      </xdr:nvPicPr>
      <xdr:blipFill rotWithShape="1">
        <a:blip xmlns:r="http://schemas.openxmlformats.org/officeDocument/2006/relationships" r:embed="rId5"/>
        <a:srcRect l="18220" t="25485" r="17151" b="17728"/>
        <a:stretch/>
      </xdr:blipFill>
      <xdr:spPr bwMode="auto">
        <a:xfrm>
          <a:off x="14754225" y="9906000"/>
          <a:ext cx="3724275" cy="18573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1219200</xdr:colOff>
      <xdr:row>14</xdr:row>
      <xdr:rowOff>200025</xdr:rowOff>
    </xdr:from>
    <xdr:to>
      <xdr:col>9</xdr:col>
      <xdr:colOff>1838325</xdr:colOff>
      <xdr:row>14</xdr:row>
      <xdr:rowOff>846455</xdr:rowOff>
    </xdr:to>
    <xdr:pic>
      <xdr:nvPicPr>
        <xdr:cNvPr id="20" name="Imagen 19" descr="http://thumb7.shutterstock.com/display_pic_with_logo/569284/569284,1288863662,5/stock-photo-number-64362010.jpg"/>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5878175" y="12496800"/>
          <a:ext cx="619125" cy="646430"/>
        </a:xfrm>
        <a:prstGeom prst="rect">
          <a:avLst/>
        </a:prstGeom>
        <a:noFill/>
        <a:ln>
          <a:noFill/>
        </a:ln>
      </xdr:spPr>
    </xdr:pic>
    <xdr:clientData/>
  </xdr:twoCellAnchor>
  <xdr:twoCellAnchor editAs="oneCell">
    <xdr:from>
      <xdr:col>9</xdr:col>
      <xdr:colOff>114300</xdr:colOff>
      <xdr:row>15</xdr:row>
      <xdr:rowOff>47625</xdr:rowOff>
    </xdr:from>
    <xdr:to>
      <xdr:col>9</xdr:col>
      <xdr:colOff>3895725</xdr:colOff>
      <xdr:row>15</xdr:row>
      <xdr:rowOff>1952625</xdr:rowOff>
    </xdr:to>
    <xdr:pic>
      <xdr:nvPicPr>
        <xdr:cNvPr id="21" name="Imagen 20"/>
        <xdr:cNvPicPr/>
      </xdr:nvPicPr>
      <xdr:blipFill rotWithShape="1">
        <a:blip xmlns:r="http://schemas.openxmlformats.org/officeDocument/2006/relationships" r:embed="rId7"/>
        <a:srcRect l="19933" t="21607" r="18242" b="22992"/>
        <a:stretch/>
      </xdr:blipFill>
      <xdr:spPr bwMode="auto">
        <a:xfrm>
          <a:off x="14773275" y="13449300"/>
          <a:ext cx="3781425" cy="1905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428625</xdr:colOff>
      <xdr:row>16</xdr:row>
      <xdr:rowOff>47624</xdr:rowOff>
    </xdr:from>
    <xdr:to>
      <xdr:col>9</xdr:col>
      <xdr:colOff>1200150</xdr:colOff>
      <xdr:row>16</xdr:row>
      <xdr:rowOff>876299</xdr:rowOff>
    </xdr:to>
    <xdr:pic>
      <xdr:nvPicPr>
        <xdr:cNvPr id="22" name="Imagen 21" descr="http://thumb9.shutterstock.com/display_pic_with_logo/569284/569284,1288863664,6/stock-photo-number-64362025.jpg"/>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087600" y="15982949"/>
          <a:ext cx="771525" cy="828675"/>
        </a:xfrm>
        <a:prstGeom prst="rect">
          <a:avLst/>
        </a:prstGeom>
        <a:noFill/>
        <a:ln>
          <a:noFill/>
        </a:ln>
      </xdr:spPr>
    </xdr:pic>
    <xdr:clientData/>
  </xdr:twoCellAnchor>
  <xdr:twoCellAnchor editAs="oneCell">
    <xdr:from>
      <xdr:col>9</xdr:col>
      <xdr:colOff>76200</xdr:colOff>
      <xdr:row>17</xdr:row>
      <xdr:rowOff>219075</xdr:rowOff>
    </xdr:from>
    <xdr:to>
      <xdr:col>9</xdr:col>
      <xdr:colOff>3857625</xdr:colOff>
      <xdr:row>17</xdr:row>
      <xdr:rowOff>2124075</xdr:rowOff>
    </xdr:to>
    <xdr:pic>
      <xdr:nvPicPr>
        <xdr:cNvPr id="23" name="Imagen 22"/>
        <xdr:cNvPicPr/>
      </xdr:nvPicPr>
      <xdr:blipFill rotWithShape="1">
        <a:blip xmlns:r="http://schemas.openxmlformats.org/officeDocument/2006/relationships" r:embed="rId7"/>
        <a:srcRect l="19933" t="21607" r="18242" b="22992"/>
        <a:stretch/>
      </xdr:blipFill>
      <xdr:spPr bwMode="auto">
        <a:xfrm>
          <a:off x="14735175" y="17135475"/>
          <a:ext cx="3781425" cy="19050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542924</xdr:colOff>
      <xdr:row>19</xdr:row>
      <xdr:rowOff>19050</xdr:rowOff>
    </xdr:from>
    <xdr:to>
      <xdr:col>9</xdr:col>
      <xdr:colOff>2771775</xdr:colOff>
      <xdr:row>19</xdr:row>
      <xdr:rowOff>1471084</xdr:rowOff>
    </xdr:to>
    <xdr:pic>
      <xdr:nvPicPr>
        <xdr:cNvPr id="25" name="Imagen 24" descr="http://thumb1.shutterstock.com/display_pic_with_logo/1072949/233006134/stock-photo-exclamation-mark-drawn-by-d-man-over-transparent-board-233006134.jpg"/>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5211424" y="21376217"/>
          <a:ext cx="2228851" cy="1452034"/>
        </a:xfrm>
        <a:prstGeom prst="rect">
          <a:avLst/>
        </a:prstGeom>
        <a:noFill/>
        <a:ln>
          <a:noFill/>
        </a:ln>
      </xdr:spPr>
    </xdr:pic>
    <xdr:clientData/>
  </xdr:twoCellAnchor>
  <xdr:twoCellAnchor editAs="oneCell">
    <xdr:from>
      <xdr:col>9</xdr:col>
      <xdr:colOff>47625</xdr:colOff>
      <xdr:row>18</xdr:row>
      <xdr:rowOff>114300</xdr:rowOff>
    </xdr:from>
    <xdr:to>
      <xdr:col>9</xdr:col>
      <xdr:colOff>2838450</xdr:colOff>
      <xdr:row>19</xdr:row>
      <xdr:rowOff>66675</xdr:rowOff>
    </xdr:to>
    <xdr:pic>
      <xdr:nvPicPr>
        <xdr:cNvPr id="26" name="Imagen 25" descr="Importante Clip Art"/>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4735175" y="19621500"/>
          <a:ext cx="2790825" cy="1857375"/>
        </a:xfrm>
        <a:prstGeom prst="rect">
          <a:avLst/>
        </a:prstGeom>
        <a:noFill/>
        <a:ln>
          <a:noFill/>
        </a:ln>
      </xdr:spPr>
    </xdr:pic>
    <xdr:clientData/>
  </xdr:twoCellAnchor>
  <xdr:twoCellAnchor editAs="oneCell">
    <xdr:from>
      <xdr:col>9</xdr:col>
      <xdr:colOff>402165</xdr:colOff>
      <xdr:row>20</xdr:row>
      <xdr:rowOff>232832</xdr:rowOff>
    </xdr:from>
    <xdr:to>
      <xdr:col>9</xdr:col>
      <xdr:colOff>2614082</xdr:colOff>
      <xdr:row>20</xdr:row>
      <xdr:rowOff>1725083</xdr:rowOff>
    </xdr:to>
    <xdr:pic>
      <xdr:nvPicPr>
        <xdr:cNvPr id="27" name="Imagen 26" descr="http://thumb1.shutterstock.com/display_pic_with_logo/9596/104069228/stock-photo-woman-chemist-shows-a-molecular-structure-104069228.jpg"/>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5070665" y="23494999"/>
          <a:ext cx="2211917" cy="1492251"/>
        </a:xfrm>
        <a:prstGeom prst="rect">
          <a:avLst/>
        </a:prstGeom>
        <a:noFill/>
        <a:ln>
          <a:noFill/>
        </a:ln>
      </xdr:spPr>
    </xdr:pic>
    <xdr:clientData/>
  </xdr:twoCellAnchor>
  <xdr:twoCellAnchor editAs="oneCell">
    <xdr:from>
      <xdr:col>9</xdr:col>
      <xdr:colOff>296331</xdr:colOff>
      <xdr:row>21</xdr:row>
      <xdr:rowOff>21167</xdr:rowOff>
    </xdr:from>
    <xdr:to>
      <xdr:col>9</xdr:col>
      <xdr:colOff>1852082</xdr:colOff>
      <xdr:row>21</xdr:row>
      <xdr:rowOff>1788583</xdr:rowOff>
    </xdr:to>
    <xdr:pic>
      <xdr:nvPicPr>
        <xdr:cNvPr id="28" name="Imagen 27" descr="Female student writing - stock photo"/>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4964831" y="25188334"/>
          <a:ext cx="1555751" cy="1767416"/>
        </a:xfrm>
        <a:prstGeom prst="rect">
          <a:avLst/>
        </a:prstGeom>
        <a:noFill/>
        <a:ln>
          <a:noFill/>
        </a:ln>
      </xdr:spPr>
    </xdr:pic>
    <xdr:clientData/>
  </xdr:twoCellAnchor>
  <xdr:twoCellAnchor editAs="oneCell">
    <xdr:from>
      <xdr:col>9</xdr:col>
      <xdr:colOff>423333</xdr:colOff>
      <xdr:row>22</xdr:row>
      <xdr:rowOff>317499</xdr:rowOff>
    </xdr:from>
    <xdr:to>
      <xdr:col>9</xdr:col>
      <xdr:colOff>3630083</xdr:colOff>
      <xdr:row>22</xdr:row>
      <xdr:rowOff>1121832</xdr:rowOff>
    </xdr:to>
    <xdr:pic>
      <xdr:nvPicPr>
        <xdr:cNvPr id="29" name="Imagen 28"/>
        <xdr:cNvPicPr/>
      </xdr:nvPicPr>
      <xdr:blipFill rotWithShape="1">
        <a:blip xmlns:r="http://schemas.openxmlformats.org/officeDocument/2006/relationships" r:embed="rId13"/>
        <a:srcRect l="28032" t="35734" r="27429" b="53740"/>
        <a:stretch/>
      </xdr:blipFill>
      <xdr:spPr bwMode="auto">
        <a:xfrm>
          <a:off x="15091833" y="27389666"/>
          <a:ext cx="3206750" cy="80433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158751</xdr:colOff>
      <xdr:row>23</xdr:row>
      <xdr:rowOff>222250</xdr:rowOff>
    </xdr:from>
    <xdr:to>
      <xdr:col>9</xdr:col>
      <xdr:colOff>3598333</xdr:colOff>
      <xdr:row>23</xdr:row>
      <xdr:rowOff>1513416</xdr:rowOff>
    </xdr:to>
    <xdr:pic>
      <xdr:nvPicPr>
        <xdr:cNvPr id="30" name="Imagen 29"/>
        <xdr:cNvPicPr/>
      </xdr:nvPicPr>
      <xdr:blipFill rotWithShape="1">
        <a:blip xmlns:r="http://schemas.openxmlformats.org/officeDocument/2006/relationships" r:embed="rId14"/>
        <a:srcRect l="28032" t="39058" r="24159" b="35734"/>
        <a:stretch/>
      </xdr:blipFill>
      <xdr:spPr bwMode="auto">
        <a:xfrm>
          <a:off x="14827251" y="28564417"/>
          <a:ext cx="3439582" cy="129116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63500</xdr:colOff>
      <xdr:row>24</xdr:row>
      <xdr:rowOff>63500</xdr:rowOff>
    </xdr:from>
    <xdr:to>
      <xdr:col>9</xdr:col>
      <xdr:colOff>3883025</xdr:colOff>
      <xdr:row>24</xdr:row>
      <xdr:rowOff>1092200</xdr:rowOff>
    </xdr:to>
    <xdr:pic>
      <xdr:nvPicPr>
        <xdr:cNvPr id="31" name="Imagen 30"/>
        <xdr:cNvPicPr/>
      </xdr:nvPicPr>
      <xdr:blipFill rotWithShape="1">
        <a:blip xmlns:r="http://schemas.openxmlformats.org/officeDocument/2006/relationships" r:embed="rId15"/>
        <a:srcRect l="17287" t="29640" r="20265" b="40443"/>
        <a:stretch/>
      </xdr:blipFill>
      <xdr:spPr bwMode="auto">
        <a:xfrm>
          <a:off x="14732000" y="30310667"/>
          <a:ext cx="3819525" cy="1028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84667</xdr:colOff>
      <xdr:row>25</xdr:row>
      <xdr:rowOff>42333</xdr:rowOff>
    </xdr:from>
    <xdr:to>
      <xdr:col>9</xdr:col>
      <xdr:colOff>2376382</xdr:colOff>
      <xdr:row>25</xdr:row>
      <xdr:rowOff>566208</xdr:rowOff>
    </xdr:to>
    <xdr:pic>
      <xdr:nvPicPr>
        <xdr:cNvPr id="32" name="Imagen 31"/>
        <xdr:cNvPicPr/>
      </xdr:nvPicPr>
      <xdr:blipFill rotWithShape="1">
        <a:blip xmlns:r="http://schemas.openxmlformats.org/officeDocument/2006/relationships" r:embed="rId16"/>
        <a:srcRect l="13549" t="72853" r="64649" b="18283"/>
        <a:stretch/>
      </xdr:blipFill>
      <xdr:spPr bwMode="auto">
        <a:xfrm>
          <a:off x="14753167" y="32194500"/>
          <a:ext cx="2291715" cy="5238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222250</xdr:colOff>
      <xdr:row>26</xdr:row>
      <xdr:rowOff>74082</xdr:rowOff>
    </xdr:from>
    <xdr:to>
      <xdr:col>9</xdr:col>
      <xdr:colOff>3429000</xdr:colOff>
      <xdr:row>26</xdr:row>
      <xdr:rowOff>2441785</xdr:rowOff>
    </xdr:to>
    <xdr:pic>
      <xdr:nvPicPr>
        <xdr:cNvPr id="33" name="Imagen 32"/>
        <xdr:cNvPicPr/>
      </xdr:nvPicPr>
      <xdr:blipFill rotWithShape="1">
        <a:blip xmlns:r="http://schemas.openxmlformats.org/officeDocument/2006/relationships" r:embed="rId17"/>
        <a:srcRect l="19933" t="18005" r="37241" b="22161"/>
        <a:stretch/>
      </xdr:blipFill>
      <xdr:spPr bwMode="auto">
        <a:xfrm>
          <a:off x="14890750" y="32850665"/>
          <a:ext cx="3206750" cy="236770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9</xdr:col>
      <xdr:colOff>105834</xdr:colOff>
      <xdr:row>27</xdr:row>
      <xdr:rowOff>10584</xdr:rowOff>
    </xdr:from>
    <xdr:to>
      <xdr:col>9</xdr:col>
      <xdr:colOff>1246929</xdr:colOff>
      <xdr:row>27</xdr:row>
      <xdr:rowOff>1798744</xdr:rowOff>
    </xdr:to>
    <xdr:pic>
      <xdr:nvPicPr>
        <xdr:cNvPr id="34" name="Imagen 33" descr="Female student writing - stock photo"/>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4774334" y="35316584"/>
          <a:ext cx="1141095" cy="178816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29"/>
  <sheetViews>
    <sheetView showGridLines="0" tabSelected="1" zoomScale="90" zoomScaleNormal="90" zoomScalePageLayoutView="140" workbookViewId="0">
      <pane ySplit="9" topLeftCell="A10" activePane="bottomLeft" state="frozen"/>
      <selection pane="bottomLeft" activeCell="J4" sqref="J4"/>
    </sheetView>
  </sheetViews>
  <sheetFormatPr baseColWidth="10" defaultColWidth="10.875" defaultRowHeight="13.5" x14ac:dyDescent="0.25"/>
  <cols>
    <col min="1" max="1" width="20.62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52" style="17" customWidth="1"/>
    <col min="11" max="11" width="29.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2"/>
      <c r="I1" s="42"/>
      <c r="J1" s="16"/>
      <c r="K1" s="16"/>
    </row>
    <row r="2" spans="1:16" ht="15.75" x14ac:dyDescent="0.25">
      <c r="A2" s="1"/>
      <c r="B2" s="3" t="s">
        <v>129</v>
      </c>
      <c r="C2" s="74" t="s">
        <v>22</v>
      </c>
      <c r="D2" s="75"/>
      <c r="F2" s="67" t="s">
        <v>0</v>
      </c>
      <c r="G2" s="68"/>
      <c r="H2" s="42"/>
      <c r="I2" s="42"/>
      <c r="J2" s="16"/>
    </row>
    <row r="3" spans="1:16" ht="15.75" x14ac:dyDescent="0.25">
      <c r="A3" s="1"/>
      <c r="B3" s="4" t="s">
        <v>8</v>
      </c>
      <c r="C3" s="76">
        <v>11</v>
      </c>
      <c r="D3" s="77"/>
      <c r="F3" s="69"/>
      <c r="G3" s="70"/>
      <c r="H3" s="42"/>
      <c r="I3" s="42"/>
      <c r="J3" s="16"/>
    </row>
    <row r="4" spans="1:16" ht="16.5" x14ac:dyDescent="0.3">
      <c r="A4" s="1"/>
      <c r="B4" s="4" t="s">
        <v>54</v>
      </c>
      <c r="C4" s="98" t="s">
        <v>155</v>
      </c>
      <c r="D4" s="77"/>
      <c r="E4" s="5"/>
      <c r="F4" s="41" t="s">
        <v>55</v>
      </c>
      <c r="G4" s="40" t="s">
        <v>56</v>
      </c>
      <c r="H4" s="42"/>
      <c r="I4" s="42"/>
      <c r="J4" s="16"/>
      <c r="K4" s="16"/>
    </row>
    <row r="5" spans="1:16" ht="16.5" thickBot="1" x14ac:dyDescent="0.3">
      <c r="A5" s="1"/>
      <c r="B5" s="6" t="s">
        <v>1</v>
      </c>
      <c r="C5" s="78" t="s">
        <v>145</v>
      </c>
      <c r="D5" s="79"/>
      <c r="E5" s="5"/>
      <c r="F5" s="39" t="str">
        <f>IF(G4="Recurso","Motor del recurso","")</f>
        <v>Motor del recurso</v>
      </c>
      <c r="G5" s="39" t="s">
        <v>157</v>
      </c>
      <c r="H5" s="42"/>
      <c r="I5" s="63"/>
      <c r="J5" s="16"/>
      <c r="K5" s="16"/>
    </row>
    <row r="6" spans="1:16" ht="16.5" thickBot="1" x14ac:dyDescent="0.3">
      <c r="A6" s="1"/>
      <c r="B6" s="1"/>
      <c r="C6" s="1"/>
      <c r="D6" s="1"/>
      <c r="E6" s="7"/>
      <c r="F6" s="1"/>
      <c r="G6" s="1"/>
      <c r="H6" s="42"/>
      <c r="I6" s="42"/>
      <c r="J6" s="16"/>
      <c r="K6" s="16"/>
    </row>
    <row r="7" spans="1:16" ht="15" customHeight="1" x14ac:dyDescent="0.25">
      <c r="A7" s="1"/>
      <c r="B7" s="26" t="s">
        <v>40</v>
      </c>
      <c r="C7" s="8" t="s">
        <v>156</v>
      </c>
      <c r="D7" s="25" t="s">
        <v>39</v>
      </c>
      <c r="F7" s="1"/>
      <c r="G7" s="1"/>
      <c r="H7" s="1"/>
      <c r="I7" s="1"/>
      <c r="J7" s="16"/>
      <c r="K7" s="16"/>
    </row>
    <row r="8" spans="1:16" s="9" customFormat="1" ht="16.5" thickBot="1" x14ac:dyDescent="0.3">
      <c r="A8" s="10"/>
      <c r="B8" s="10"/>
      <c r="C8" s="10"/>
      <c r="D8" s="11"/>
      <c r="E8" s="11"/>
      <c r="F8" s="71" t="s">
        <v>62</v>
      </c>
      <c r="G8" s="72"/>
      <c r="H8" s="72"/>
      <c r="I8" s="73"/>
      <c r="J8" s="18"/>
      <c r="K8" s="12"/>
      <c r="L8" s="2"/>
      <c r="M8" s="2"/>
      <c r="N8" s="2"/>
      <c r="O8" s="2"/>
      <c r="P8" s="2"/>
    </row>
    <row r="9" spans="1:16" ht="26.25" thickBot="1" x14ac:dyDescent="0.3">
      <c r="A9" s="23" t="s">
        <v>2</v>
      </c>
      <c r="B9" s="20" t="s">
        <v>9</v>
      </c>
      <c r="C9" s="19" t="s">
        <v>3</v>
      </c>
      <c r="D9" s="19" t="s">
        <v>4</v>
      </c>
      <c r="E9" s="19" t="s">
        <v>5</v>
      </c>
      <c r="F9" s="62" t="s">
        <v>61</v>
      </c>
      <c r="G9" s="62" t="s">
        <v>59</v>
      </c>
      <c r="H9" s="62" t="s">
        <v>60</v>
      </c>
      <c r="I9" s="62" t="s">
        <v>121</v>
      </c>
      <c r="J9" s="20" t="s">
        <v>6</v>
      </c>
      <c r="K9" s="21" t="s">
        <v>7</v>
      </c>
    </row>
    <row r="10" spans="1:16" s="12" customFormat="1" ht="135.75" customHeight="1" x14ac:dyDescent="0.25">
      <c r="A10" s="13" t="s">
        <v>142</v>
      </c>
      <c r="B10" s="22" t="s">
        <v>158</v>
      </c>
      <c r="C10" s="22" t="str">
        <f>IF(OR(B10&lt;&gt;"",J10&lt;&gt;""),IF($G$4="Recurso",CONCATENATE($G$4," ",$G$5),$G$4),"")</f>
        <v>Recurso F6</v>
      </c>
      <c r="D10" s="14" t="s">
        <v>148</v>
      </c>
      <c r="E10" s="14"/>
      <c r="F10" s="14" t="str">
        <f>IF(OR(B10&lt;&gt;"",J10&lt;&gt;""),CONCATENATE($C$7,"_",$A10,IF($G$4="Cuaderno de Estudio","_small",CONCATENATE(IF(I10="","","n"),IF(LEFT($G$5,1)="F",".jpg",".png")))),"")</f>
        <v>CN_11_11_REC_60_IMG01.jpg</v>
      </c>
      <c r="G10" s="14" t="str">
        <f>IF(F10&lt;&gt;"",IF($G$4="Recurso",IF(LEFT($G$5,1)="M",VLOOKUP($G$5,'Definición técnica de imagenes'!$A$3:$G$17,5,FALSE),IF($G$5="F1",'Definición técnica de imagenes'!$E$15,'Definición técnica de imagenes'!$F$13)),'Definición técnica de imagenes'!$E$16),"")</f>
        <v>800 x 460 px</v>
      </c>
      <c r="H10" s="14" t="str">
        <f>IF(AND(I10&lt;&gt;"",I10&lt;&gt;0),IF(OR(B10&lt;&gt;"",J10&lt;&gt;""),CONCATENATE($C$7,"_",$A10,IF($G$4="Cuaderno de Estudio","_zoom",CONCATENATE("a",IF(LEFT($G$5,1)="F",".jpg",".png")))),""),"")</f>
        <v/>
      </c>
      <c r="I10" s="14" t="str">
        <f>IF(OR(B10&lt;&gt;"",J10&lt;&gt;""),IF($G$4="Recurso",IF(LEFT($G$5,1)="M",IF(VLOOKUP($G$5,'Definición técnica de imagenes'!$A$3:$G$17,6,FALSE)=0,"",VLOOKUP($G$5,'Definición técnica de imagenes'!$A$3:$G$17,6,FALSE)),IF($G$5="F1","","")),'Definición técnica de imagenes'!$F$16),"")</f>
        <v/>
      </c>
      <c r="J10" s="14"/>
      <c r="K10" s="66"/>
    </row>
    <row r="11" spans="1:16" s="12" customFormat="1" ht="200.1" customHeight="1" x14ac:dyDescent="0.25">
      <c r="A11" s="13" t="s">
        <v>147</v>
      </c>
      <c r="B11" s="13" t="s">
        <v>159</v>
      </c>
      <c r="C11" s="22" t="str">
        <f t="shared" ref="C11:C20" si="0">IF(OR(B11&lt;&gt;"",J11&lt;&gt;""),IF($G$4="Recurso",CONCATENATE($G$4," ",$G$5),$G$4),"")</f>
        <v>Recurso F6</v>
      </c>
      <c r="D11" s="14" t="s">
        <v>146</v>
      </c>
      <c r="E11" s="14"/>
      <c r="F11" s="14" t="str">
        <f t="shared" ref="F11:F20" si="1">IF(OR(B11&lt;&gt;"",J11&lt;&gt;""),CONCATENATE($C$7,"_",$A11,IF($G$4="Cuaderno de Estudio","_small",CONCATENATE(IF(I11="","","n"),IF(LEFT($G$5,1)="F",".jpg",".png")))),"")</f>
        <v>CN_11_11_REC_60_IMG02.jpg</v>
      </c>
      <c r="G11" s="14" t="str">
        <f>IF(F11&lt;&gt;"",IF($G$4="Recurso",IF(LEFT($G$5,1)="M",VLOOKUP($G$5,'Definición técnica de imagenes'!$A$3:$G$17,5,FALSE),IF($G$5="F1",'Definición técnica de imagenes'!$E$15,'Definición técnica de imagenes'!$F$13)),'Definición técnica de imagenes'!$E$16),"")</f>
        <v>800 x 460 px</v>
      </c>
      <c r="H11" s="14" t="str">
        <f t="shared" ref="H11:H20" si="2">IF(AND(I11&lt;&gt;"",I11&lt;&gt;0),IF(OR(B11&lt;&gt;"",J11&lt;&gt;""),CONCATENATE($C$7,"_",$A11,IF($G$4="Cuaderno de Estudio","_zoom",CONCATENATE("a",IF(LEFT($G$5,1)="F",".jpg",".png")))),""),"")</f>
        <v/>
      </c>
      <c r="I11" s="14" t="str">
        <f>IF(OR(B11&lt;&gt;"",J11&lt;&gt;""),IF($G$4="Recurso",IF(LEFT($G$5,1)="M",IF(VLOOKUP($G$5,'Definición técnica de imagenes'!$A$3:$G$17,6,FALSE)=0,"",VLOOKUP($G$5,'Definición técnica de imagenes'!$A$3:$G$17,6,FALSE)),IF($G$5="F1","","")),'Definición técnica de imagenes'!$F$16),"")</f>
        <v/>
      </c>
      <c r="J11" s="14"/>
      <c r="K11" s="14" t="s">
        <v>175</v>
      </c>
    </row>
    <row r="12" spans="1:16" s="12" customFormat="1" ht="200.1" customHeight="1" x14ac:dyDescent="0.25">
      <c r="A12" s="13" t="s">
        <v>149</v>
      </c>
      <c r="B12" s="13" t="s">
        <v>159</v>
      </c>
      <c r="C12" s="22" t="str">
        <f t="shared" si="0"/>
        <v>Recurso F6</v>
      </c>
      <c r="D12" s="14" t="s">
        <v>146</v>
      </c>
      <c r="E12" s="14"/>
      <c r="F12" s="14" t="str">
        <f t="shared" si="1"/>
        <v>CN_11_11_REC_60_IMG03.jpg</v>
      </c>
      <c r="G12" s="14" t="str">
        <f>IF(F12&lt;&gt;"",IF($G$4="Recurso",IF(LEFT($G$5,1)="M",VLOOKUP($G$5,'Definición técnica de imagenes'!$A$3:$G$17,5,FALSE),IF($G$5="F1",'Definición técnica de imagenes'!$E$15,'Definición técnica de imagenes'!$F$13)),'Definición técnica de imagenes'!$E$16),"")</f>
        <v>800 x 460 px</v>
      </c>
      <c r="H12" s="14" t="str">
        <f t="shared" si="2"/>
        <v/>
      </c>
      <c r="I12" s="14" t="str">
        <f>IF(OR(B12&lt;&gt;"",J12&lt;&gt;""),IF($G$4="Recurso",IF(LEFT($G$5,1)="M",IF(VLOOKUP($G$5,'Definición técnica de imagenes'!$A$3:$G$17,6,FALSE)=0,"",VLOOKUP($G$5,'Definición técnica de imagenes'!$A$3:$G$17,6,FALSE)),IF($G$5="F1","","")),'Definición técnica de imagenes'!$F$16),"")</f>
        <v/>
      </c>
      <c r="J12" s="14"/>
      <c r="K12" s="15" t="s">
        <v>176</v>
      </c>
    </row>
    <row r="13" spans="1:16" s="12" customFormat="1" ht="78.75" customHeight="1" x14ac:dyDescent="0.25">
      <c r="A13" s="13" t="s">
        <v>150</v>
      </c>
      <c r="B13" s="13" t="s">
        <v>160</v>
      </c>
      <c r="C13" s="22" t="str">
        <f t="shared" si="0"/>
        <v>Recurso F6</v>
      </c>
      <c r="D13" s="14" t="s">
        <v>148</v>
      </c>
      <c r="E13" s="14"/>
      <c r="F13" s="14" t="str">
        <f t="shared" si="1"/>
        <v>CN_11_11_REC_60_IMG04.jpg</v>
      </c>
      <c r="G13" s="14" t="str">
        <f>IF(F13&lt;&gt;"",IF($G$4="Recurso",IF(LEFT($G$5,1)="M",VLOOKUP($G$5,'Definición técnica de imagenes'!$A$3:$G$17,5,FALSE),IF($G$5="F1",'Definición técnica de imagenes'!$E$15,'Definición técnica de imagenes'!$F$13)),'Definición técnica de imagenes'!$E$16),"")</f>
        <v>800 x 460 px</v>
      </c>
      <c r="H13" s="14" t="str">
        <f t="shared" si="2"/>
        <v/>
      </c>
      <c r="I13" s="14" t="str">
        <f>IF(OR(B13&lt;&gt;"",J13&lt;&gt;""),IF($G$4="Recurso",IF(LEFT($G$5,1)="M",IF(VLOOKUP($G$5,'Definición técnica de imagenes'!$A$3:$G$17,6,FALSE)=0,"",VLOOKUP($G$5,'Definición técnica de imagenes'!$A$3:$G$17,6,FALSE)),IF($G$5="F1","","")),'Definición técnica de imagenes'!$F$16),"")</f>
        <v/>
      </c>
      <c r="J13" s="14"/>
      <c r="K13" s="15"/>
    </row>
    <row r="14" spans="1:16" s="12" customFormat="1" ht="200.1" customHeight="1" x14ac:dyDescent="0.25">
      <c r="A14" s="13" t="s">
        <v>151</v>
      </c>
      <c r="B14" s="13" t="s">
        <v>159</v>
      </c>
      <c r="C14" s="22" t="str">
        <f t="shared" si="0"/>
        <v>Recurso F6</v>
      </c>
      <c r="D14" s="14" t="s">
        <v>146</v>
      </c>
      <c r="E14" s="14"/>
      <c r="F14" s="14" t="str">
        <f t="shared" si="1"/>
        <v>CN_11_11_REC_60_IMG05.jpg</v>
      </c>
      <c r="G14" s="14" t="str">
        <f>IF(F14&lt;&gt;"",IF($G$4="Recurso",IF(LEFT($G$5,1)="M",VLOOKUP($G$5,'Definición técnica de imagenes'!$A$3:$G$17,5,FALSE),IF($G$5="F1",'Definición técnica de imagenes'!$E$15,'Definición técnica de imagenes'!$F$13)),'Definición técnica de imagenes'!$E$16),"")</f>
        <v>800 x 460 px</v>
      </c>
      <c r="H14" s="14" t="str">
        <f t="shared" si="2"/>
        <v/>
      </c>
      <c r="I14" s="14" t="str">
        <f>IF(OR(B14&lt;&gt;"",J14&lt;&gt;""),IF($G$4="Recurso",IF(LEFT($G$5,1)="M",IF(VLOOKUP($G$5,'Definición técnica de imagenes'!$A$3:$G$17,6,FALSE)=0,"",VLOOKUP($G$5,'Definición técnica de imagenes'!$A$3:$G$17,6,FALSE)),IF($G$5="F1","","")),'Definición técnica de imagenes'!$F$16),"")</f>
        <v/>
      </c>
      <c r="J14" s="14"/>
      <c r="K14" s="99" t="s">
        <v>177</v>
      </c>
    </row>
    <row r="15" spans="1:16" s="12" customFormat="1" ht="87" customHeight="1" x14ac:dyDescent="0.25">
      <c r="A15" s="13" t="s">
        <v>161</v>
      </c>
      <c r="B15" s="13" t="s">
        <v>162</v>
      </c>
      <c r="C15" s="22" t="str">
        <f t="shared" si="0"/>
        <v>Recurso F6</v>
      </c>
      <c r="D15" s="14" t="s">
        <v>148</v>
      </c>
      <c r="E15" s="14"/>
      <c r="F15" s="14" t="str">
        <f t="shared" si="1"/>
        <v>CN_11_11_REC_60_IMG06.jpg</v>
      </c>
      <c r="G15" s="14" t="str">
        <f>IF(F15&lt;&gt;"",IF($G$4="Recurso",IF(LEFT($G$5,1)="M",VLOOKUP($G$5,'Definición técnica de imagenes'!$A$3:$G$17,5,FALSE),IF($G$5="F1",'Definición técnica de imagenes'!$E$15,'Definición técnica de imagenes'!$F$13)),'Definición técnica de imagenes'!$E$16),"")</f>
        <v>800 x 460 px</v>
      </c>
      <c r="H15" s="14" t="str">
        <f t="shared" si="2"/>
        <v/>
      </c>
      <c r="I15" s="14" t="str">
        <f>IF(OR(B15&lt;&gt;"",J15&lt;&gt;""),IF($G$4="Recurso",IF(LEFT($G$5,1)="M",IF(VLOOKUP($G$5,'Definición técnica de imagenes'!$A$3:$G$17,6,FALSE)=0,"",VLOOKUP($G$5,'Definición técnica de imagenes'!$A$3:$G$17,6,FALSE)),IF($G$5="F1","","")),'Definición técnica de imagenes'!$F$16),"")</f>
        <v/>
      </c>
      <c r="J15" s="14"/>
      <c r="K15" s="15"/>
    </row>
    <row r="16" spans="1:16" s="12" customFormat="1" ht="200.1" customHeight="1" x14ac:dyDescent="0.25">
      <c r="A16" s="13" t="s">
        <v>152</v>
      </c>
      <c r="B16" s="13" t="s">
        <v>159</v>
      </c>
      <c r="C16" s="22" t="str">
        <f t="shared" si="0"/>
        <v>Recurso F6</v>
      </c>
      <c r="D16" s="14" t="s">
        <v>146</v>
      </c>
      <c r="E16" s="14"/>
      <c r="F16" s="14" t="str">
        <f t="shared" si="1"/>
        <v>CN_11_11_REC_60_IMG07.jpg</v>
      </c>
      <c r="G16" s="14" t="str">
        <f>IF(F16&lt;&gt;"",IF($G$4="Recurso",IF(LEFT($G$5,1)="M",VLOOKUP($G$5,'Definición técnica de imagenes'!$A$3:$G$17,5,FALSE),IF($G$5="F1",'Definición técnica de imagenes'!$E$15,'Definición técnica de imagenes'!$F$13)),'Definición técnica de imagenes'!$E$16),"")</f>
        <v>800 x 460 px</v>
      </c>
      <c r="H16" s="14" t="str">
        <f t="shared" si="2"/>
        <v/>
      </c>
      <c r="I16" s="14" t="str">
        <f>IF(OR(B16&lt;&gt;"",J16&lt;&gt;""),IF($G$4="Recurso",IF(LEFT($G$5,1)="M",IF(VLOOKUP($G$5,'Definición técnica de imagenes'!$A$3:$G$17,6,FALSE)=0,"",VLOOKUP($G$5,'Definición técnica de imagenes'!$A$3:$G$17,6,FALSE)),IF($G$5="F1","","")),'Definición técnica de imagenes'!$F$16),"")</f>
        <v/>
      </c>
      <c r="J16" s="14"/>
      <c r="K16" s="99" t="s">
        <v>178</v>
      </c>
    </row>
    <row r="17" spans="1:11" s="12" customFormat="1" ht="77.25" customHeight="1" x14ac:dyDescent="0.25">
      <c r="A17" s="13" t="s">
        <v>153</v>
      </c>
      <c r="B17" s="13" t="s">
        <v>163</v>
      </c>
      <c r="C17" s="22" t="str">
        <f t="shared" si="0"/>
        <v>Recurso F6</v>
      </c>
      <c r="D17" s="14" t="s">
        <v>148</v>
      </c>
      <c r="E17" s="14"/>
      <c r="F17" s="14" t="str">
        <f t="shared" si="1"/>
        <v>CN_11_11_REC_60_IMG08.jpg</v>
      </c>
      <c r="G17" s="14" t="str">
        <f>IF(F17&lt;&gt;"",IF($G$4="Recurso",IF(LEFT($G$5,1)="M",VLOOKUP($G$5,'Definición técnica de imagenes'!$A$3:$G$17,5,FALSE),IF($G$5="F1",'Definición técnica de imagenes'!$E$15,'Definición técnica de imagenes'!$F$13)),'Definición técnica de imagenes'!$E$16),"")</f>
        <v>800 x 460 px</v>
      </c>
      <c r="H17" s="14" t="str">
        <f t="shared" si="2"/>
        <v/>
      </c>
      <c r="I17" s="14" t="str">
        <f>IF(OR(B17&lt;&gt;"",J17&lt;&gt;""),IF($G$4="Recurso",IF(LEFT($G$5,1)="M",IF(VLOOKUP($G$5,'Definición técnica de imagenes'!$A$3:$G$17,6,FALSE)=0,"",VLOOKUP($G$5,'Definición técnica de imagenes'!$A$3:$G$17,6,FALSE)),IF($G$5="F1","","")),'Definición técnica de imagenes'!$F$16),"")</f>
        <v/>
      </c>
      <c r="J17" s="14"/>
      <c r="K17" s="15"/>
    </row>
    <row r="18" spans="1:11" s="12" customFormat="1" ht="200.1" customHeight="1" x14ac:dyDescent="0.25">
      <c r="A18" s="13" t="s">
        <v>164</v>
      </c>
      <c r="B18" s="13" t="s">
        <v>159</v>
      </c>
      <c r="C18" s="22" t="str">
        <f t="shared" si="0"/>
        <v>Recurso F6</v>
      </c>
      <c r="D18" s="14" t="s">
        <v>146</v>
      </c>
      <c r="E18" s="14"/>
      <c r="F18" s="14" t="str">
        <f t="shared" si="1"/>
        <v>CN_11_11_REC_60_IMG09.jpg</v>
      </c>
      <c r="G18" s="14" t="str">
        <f>IF(F18&lt;&gt;"",IF($G$4="Recurso",IF(LEFT($G$5,1)="M",VLOOKUP($G$5,'Definición técnica de imagenes'!$A$3:$G$17,5,FALSE),IF($G$5="F1",'Definición técnica de imagenes'!$E$15,'Definición técnica de imagenes'!$F$13)),'Definición técnica de imagenes'!$E$16),"")</f>
        <v>800 x 460 px</v>
      </c>
      <c r="H18" s="14" t="str">
        <f t="shared" si="2"/>
        <v/>
      </c>
      <c r="I18" s="14" t="str">
        <f>IF(OR(B18&lt;&gt;"",J18&lt;&gt;""),IF($G$4="Recurso",IF(LEFT($G$5,1)="M",IF(VLOOKUP($G$5,'Definición técnica de imagenes'!$A$3:$G$17,6,FALSE)=0,"",VLOOKUP($G$5,'Definición técnica de imagenes'!$A$3:$G$17,6,FALSE)),IF($G$5="F1","","")),'Definición técnica de imagenes'!$F$16),"")</f>
        <v/>
      </c>
      <c r="J18" s="14"/>
      <c r="K18" s="99" t="s">
        <v>174</v>
      </c>
    </row>
    <row r="19" spans="1:11" s="12" customFormat="1" ht="150" customHeight="1" x14ac:dyDescent="0.25">
      <c r="A19" s="13" t="s">
        <v>154</v>
      </c>
      <c r="B19" s="13" t="s">
        <v>159</v>
      </c>
      <c r="C19" s="22" t="str">
        <f t="shared" si="0"/>
        <v>Recurso F6</v>
      </c>
      <c r="D19" s="14" t="s">
        <v>146</v>
      </c>
      <c r="E19" s="14"/>
      <c r="F19" s="14" t="str">
        <f t="shared" si="1"/>
        <v>CN_11_11_REC_60_IMG10.jpg</v>
      </c>
      <c r="G19" s="14" t="str">
        <f>IF(F19&lt;&gt;"",IF($G$4="Recurso",IF(LEFT($G$5,1)="M",VLOOKUP($G$5,'Definición técnica de imagenes'!$A$3:$G$17,5,FALSE),IF($G$5="F1",'Definición técnica de imagenes'!$E$15,'Definición técnica de imagenes'!$F$13)),'Definición técnica de imagenes'!$E$16),"")</f>
        <v>800 x 460 px</v>
      </c>
      <c r="H19" s="14" t="str">
        <f t="shared" si="2"/>
        <v/>
      </c>
      <c r="I19" s="14" t="str">
        <f>IF(OR(B19&lt;&gt;"",J19&lt;&gt;""),IF($G$4="Recurso",IF(LEFT($G$5,1)="M",IF(VLOOKUP($G$5,'Definición técnica de imagenes'!$A$3:$G$17,6,FALSE)=0,"",VLOOKUP($G$5,'Definición técnica de imagenes'!$A$3:$G$17,6,FALSE)),IF($G$5="F1","","")),'Definición técnica de imagenes'!$F$16),"")</f>
        <v/>
      </c>
      <c r="J19" s="14"/>
      <c r="K19" s="15" t="s">
        <v>165</v>
      </c>
    </row>
    <row r="20" spans="1:11" s="12" customFormat="1" ht="150" customHeight="1" x14ac:dyDescent="0.25">
      <c r="A20" s="13" t="s">
        <v>166</v>
      </c>
      <c r="B20" s="13" t="s">
        <v>167</v>
      </c>
      <c r="C20" s="22" t="str">
        <f t="shared" si="0"/>
        <v>Recurso F6</v>
      </c>
      <c r="D20" s="14" t="s">
        <v>148</v>
      </c>
      <c r="E20" s="14"/>
      <c r="F20" s="14" t="str">
        <f t="shared" si="1"/>
        <v>CN_11_11_REC_60_IMG11.jpg</v>
      </c>
      <c r="G20" s="14" t="str">
        <f>IF(F20&lt;&gt;"",IF($G$4="Recurso",IF(LEFT($G$5,1)="M",VLOOKUP($G$5,'Definición técnica de imagenes'!$A$3:$G$17,5,FALSE),IF($G$5="F1",'Definición técnica de imagenes'!$E$15,'Definición técnica de imagenes'!$F$13)),'Definición técnica de imagenes'!$E$16),"")</f>
        <v>800 x 460 px</v>
      </c>
      <c r="H20" s="14" t="str">
        <f t="shared" si="2"/>
        <v/>
      </c>
      <c r="I20" s="14" t="str">
        <f>IF(OR(B20&lt;&gt;"",J20&lt;&gt;""),IF($G$4="Recurso",IF(LEFT($G$5,1)="M",IF(VLOOKUP($G$5,'Definición técnica de imagenes'!$A$3:$G$17,6,FALSE)=0,"",VLOOKUP($G$5,'Definición técnica de imagenes'!$A$3:$G$17,6,FALSE)),IF($G$5="F1","","")),'Definición técnica de imagenes'!$F$16),"")</f>
        <v/>
      </c>
      <c r="J20" s="14"/>
      <c r="K20" s="15"/>
    </row>
    <row r="21" spans="1:11" s="12" customFormat="1" ht="150" customHeight="1" x14ac:dyDescent="0.25">
      <c r="A21" s="13" t="s">
        <v>168</v>
      </c>
      <c r="B21" s="13" t="s">
        <v>169</v>
      </c>
      <c r="C21" s="22" t="str">
        <f t="shared" ref="C21:C29" si="3">IF(OR(B21&lt;&gt;"",J21&lt;&gt;""),IF($G$4="Recurso",CONCATENATE($G$4," ",$G$5),$G$4),"")</f>
        <v>Recurso F6</v>
      </c>
      <c r="D21" s="14" t="s">
        <v>148</v>
      </c>
      <c r="E21" s="14"/>
      <c r="F21" s="14" t="str">
        <f t="shared" ref="F21:F29" si="4">IF(OR(B21&lt;&gt;"",J21&lt;&gt;""),CONCATENATE($C$7,"_",$A21,IF($G$4="Cuaderno de Estudio","_small",CONCATENATE(IF(I21="","","n"),IF(LEFT($G$5,1)="F",".jpg",".png")))),"")</f>
        <v>CN_11_11_REC_60_IMG12.jpg</v>
      </c>
      <c r="G21" s="14" t="str">
        <f>IF(F21&lt;&gt;"",IF($G$4="Recurso",IF(LEFT($G$5,1)="M",VLOOKUP($G$5,'Definición técnica de imagenes'!$A$3:$G$17,5,FALSE),IF($G$5="F1",'Definición técnica de imagenes'!$E$15,'Definición técnica de imagenes'!$F$13)),'Definición técnica de imagenes'!$E$16),"")</f>
        <v>800 x 460 px</v>
      </c>
      <c r="H21" s="14" t="str">
        <f t="shared" ref="H21:H29" si="5">IF(AND(I21&lt;&gt;"",I21&lt;&gt;0),IF(OR(B21&lt;&gt;"",J21&lt;&gt;""),CONCATENATE($C$7,"_",$A21,IF($G$4="Cuaderno de Estudio","_zoom",CONCATENATE("a",IF(LEFT($G$5,1)="F",".jpg",".png")))),""),"")</f>
        <v/>
      </c>
      <c r="I21" s="14" t="str">
        <f>IF(OR(B21&lt;&gt;"",J21&lt;&gt;""),IF($G$4="Recurso",IF(LEFT($G$5,1)="M",IF(VLOOKUP($G$5,'Definición técnica de imagenes'!$A$3:$G$17,6,FALSE)=0,"",VLOOKUP($G$5,'Definición técnica de imagenes'!$A$3:$G$17,6,FALSE)),IF($G$5="F1","","")),'Definición técnica de imagenes'!$F$16),"")</f>
        <v/>
      </c>
      <c r="J21" s="14"/>
      <c r="K21" s="15"/>
    </row>
    <row r="22" spans="1:11" s="12" customFormat="1" ht="150" customHeight="1" x14ac:dyDescent="0.25">
      <c r="A22" s="13" t="s">
        <v>170</v>
      </c>
      <c r="B22" s="13" t="s">
        <v>171</v>
      </c>
      <c r="C22" s="22" t="str">
        <f t="shared" si="3"/>
        <v>Recurso F6</v>
      </c>
      <c r="D22" s="14" t="s">
        <v>148</v>
      </c>
      <c r="E22" s="14"/>
      <c r="F22" s="14" t="str">
        <f t="shared" si="4"/>
        <v>CN_11_11_REC_60_IMG13.jpg</v>
      </c>
      <c r="G22" s="14" t="str">
        <f>IF(F22&lt;&gt;"",IF($G$4="Recurso",IF(LEFT($G$5,1)="M",VLOOKUP($G$5,'Definición técnica de imagenes'!$A$3:$G$17,5,FALSE),IF($G$5="F1",'Definición técnica de imagenes'!$E$15,'Definición técnica de imagenes'!$F$13)),'Definición técnica de imagenes'!$E$16),"")</f>
        <v>800 x 460 px</v>
      </c>
      <c r="H22" s="14" t="str">
        <f t="shared" si="5"/>
        <v/>
      </c>
      <c r="I22" s="14" t="str">
        <f>IF(OR(B22&lt;&gt;"",J22&lt;&gt;""),IF($G$4="Recurso",IF(LEFT($G$5,1)="M",IF(VLOOKUP($G$5,'Definición técnica de imagenes'!$A$3:$G$17,6,FALSE)=0,"",VLOOKUP($G$5,'Definición técnica de imagenes'!$A$3:$G$17,6,FALSE)),IF($G$5="F1","","")),'Definición técnica de imagenes'!$F$16),"")</f>
        <v/>
      </c>
      <c r="J22" s="14"/>
      <c r="K22" s="15"/>
    </row>
    <row r="23" spans="1:11" s="12" customFormat="1" ht="99.95" customHeight="1" x14ac:dyDescent="0.25">
      <c r="A23" s="13" t="s">
        <v>172</v>
      </c>
      <c r="B23" s="13" t="s">
        <v>159</v>
      </c>
      <c r="C23" s="22" t="str">
        <f t="shared" si="3"/>
        <v>Recurso F6</v>
      </c>
      <c r="D23" s="14" t="s">
        <v>146</v>
      </c>
      <c r="E23" s="14"/>
      <c r="F23" s="14" t="str">
        <f t="shared" si="4"/>
        <v>CN_11_11_REC_60_IMG14.jpg</v>
      </c>
      <c r="G23" s="14" t="str">
        <f>IF(F23&lt;&gt;"",IF($G$4="Recurso",IF(LEFT($G$5,1)="M",VLOOKUP($G$5,'Definición técnica de imagenes'!$A$3:$G$17,5,FALSE),IF($G$5="F1",'Definición técnica de imagenes'!$E$15,'Definición técnica de imagenes'!$F$13)),'Definición técnica de imagenes'!$E$16),"")</f>
        <v>800 x 460 px</v>
      </c>
      <c r="H23" s="14" t="str">
        <f t="shared" si="5"/>
        <v/>
      </c>
      <c r="I23" s="14" t="str">
        <f>IF(OR(B23&lt;&gt;"",J23&lt;&gt;""),IF($G$4="Recurso",IF(LEFT($G$5,1)="M",IF(VLOOKUP($G$5,'Definición técnica de imagenes'!$A$3:$G$17,6,FALSE)=0,"",VLOOKUP($G$5,'Definición técnica de imagenes'!$A$3:$G$17,6,FALSE)),IF($G$5="F1","","")),'Definición técnica de imagenes'!$F$16),"")</f>
        <v/>
      </c>
      <c r="J23" s="14"/>
      <c r="K23" s="15" t="s">
        <v>173</v>
      </c>
    </row>
    <row r="24" spans="1:11" s="12" customFormat="1" ht="150" customHeight="1" x14ac:dyDescent="0.25">
      <c r="A24" s="13" t="s">
        <v>179</v>
      </c>
      <c r="B24" s="13" t="s">
        <v>159</v>
      </c>
      <c r="C24" s="22" t="str">
        <f t="shared" si="3"/>
        <v>Recurso F6</v>
      </c>
      <c r="D24" s="14" t="s">
        <v>146</v>
      </c>
      <c r="E24" s="14"/>
      <c r="F24" s="14" t="str">
        <f t="shared" si="4"/>
        <v>CN_11_11_REC_60_IMG15.jpg</v>
      </c>
      <c r="G24" s="14" t="str">
        <f>IF(F24&lt;&gt;"",IF($G$4="Recurso",IF(LEFT($G$5,1)="M",VLOOKUP($G$5,'Definición técnica de imagenes'!$A$3:$G$17,5,FALSE),IF($G$5="F1",'Definición técnica de imagenes'!$E$15,'Definición técnica de imagenes'!$F$13)),'Definición técnica de imagenes'!$E$16),"")</f>
        <v>800 x 460 px</v>
      </c>
      <c r="H24" s="14" t="str">
        <f t="shared" si="5"/>
        <v/>
      </c>
      <c r="I24" s="14" t="str">
        <f>IF(OR(B24&lt;&gt;"",J24&lt;&gt;""),IF($G$4="Recurso",IF(LEFT($G$5,1)="M",IF(VLOOKUP($G$5,'Definición técnica de imagenes'!$A$3:$G$17,6,FALSE)=0,"",VLOOKUP($G$5,'Definición técnica de imagenes'!$A$3:$G$17,6,FALSE)),IF($G$5="F1","","")),'Definición técnica de imagenes'!$F$16),"")</f>
        <v/>
      </c>
      <c r="J24" s="14"/>
      <c r="K24" s="99" t="s">
        <v>180</v>
      </c>
    </row>
    <row r="25" spans="1:11" s="12" customFormat="1" ht="150" customHeight="1" x14ac:dyDescent="0.25">
      <c r="A25" s="13" t="str">
        <f t="shared" ref="A21:A29" si="6">IF(OR(B25&lt;&gt;"",J25&lt;&gt;""),CONCATENATE(LEFT(A24,3),IF(MID(A24,4,2)+1&lt;10,CONCATENATE("0",MID(A24,4,2)+1),MID(A24,4,2)+1)),"")</f>
        <v>IMG16</v>
      </c>
      <c r="B25" s="13" t="s">
        <v>159</v>
      </c>
      <c r="C25" s="22" t="str">
        <f t="shared" si="3"/>
        <v>Recurso F6</v>
      </c>
      <c r="D25" s="14" t="s">
        <v>146</v>
      </c>
      <c r="E25" s="14"/>
      <c r="F25" s="14" t="str">
        <f t="shared" si="4"/>
        <v>CN_11_11_REC_60_IMG16.jpg</v>
      </c>
      <c r="G25" s="14" t="str">
        <f>IF(F25&lt;&gt;"",IF($G$4="Recurso",IF(LEFT($G$5,1)="M",VLOOKUP($G$5,'Definición técnica de imagenes'!$A$3:$G$17,5,FALSE),IF($G$5="F1",'Definición técnica de imagenes'!$E$15,'Definición técnica de imagenes'!$F$13)),'Definición técnica de imagenes'!$E$16),"")</f>
        <v>800 x 460 px</v>
      </c>
      <c r="H25" s="14" t="str">
        <f t="shared" si="5"/>
        <v/>
      </c>
      <c r="I25" s="14" t="str">
        <f>IF(OR(B25&lt;&gt;"",J25&lt;&gt;""),IF($G$4="Recurso",IF(LEFT($G$5,1)="M",IF(VLOOKUP($G$5,'Definición técnica de imagenes'!$A$3:$G$17,6,FALSE)=0,"",VLOOKUP($G$5,'Definición técnica de imagenes'!$A$3:$G$17,6,FALSE)),IF($G$5="F1","","")),'Definición técnica de imagenes'!$F$16),"")</f>
        <v/>
      </c>
      <c r="J25" s="14"/>
      <c r="K25" s="99" t="s">
        <v>180</v>
      </c>
    </row>
    <row r="26" spans="1:11" s="12" customFormat="1" ht="50.1" customHeight="1" x14ac:dyDescent="0.25">
      <c r="A26" s="13" t="s">
        <v>181</v>
      </c>
      <c r="B26" s="13" t="s">
        <v>159</v>
      </c>
      <c r="C26" s="22" t="str">
        <f t="shared" si="3"/>
        <v>Recurso F6</v>
      </c>
      <c r="D26" s="14" t="s">
        <v>146</v>
      </c>
      <c r="E26" s="14"/>
      <c r="F26" s="14" t="str">
        <f t="shared" si="4"/>
        <v>CN_11_11_REC_60_IMG17.jpg</v>
      </c>
      <c r="G26" s="14" t="str">
        <f>IF(F26&lt;&gt;"",IF($G$4="Recurso",IF(LEFT($G$5,1)="M",VLOOKUP($G$5,'Definición técnica de imagenes'!$A$3:$G$17,5,FALSE),IF($G$5="F1",'Definición técnica de imagenes'!$E$15,'Definición técnica de imagenes'!$F$13)),'Definición técnica de imagenes'!$E$16),"")</f>
        <v>800 x 460 px</v>
      </c>
      <c r="H26" s="14" t="str">
        <f t="shared" si="5"/>
        <v/>
      </c>
      <c r="I26" s="14" t="str">
        <f>IF(OR(B26&lt;&gt;"",J26&lt;&gt;""),IF($G$4="Recurso",IF(LEFT($G$5,1)="M",IF(VLOOKUP($G$5,'Definición técnica de imagenes'!$A$3:$G$17,6,FALSE)=0,"",VLOOKUP($G$5,'Definición técnica de imagenes'!$A$3:$G$17,6,FALSE)),IF($G$5="F1","","")),'Definición técnica de imagenes'!$F$16),"")</f>
        <v/>
      </c>
      <c r="J26" s="14"/>
      <c r="K26" s="15" t="s">
        <v>182</v>
      </c>
    </row>
    <row r="27" spans="1:11" s="12" customFormat="1" ht="200.1" customHeight="1" x14ac:dyDescent="0.25">
      <c r="A27" s="13" t="s">
        <v>183</v>
      </c>
      <c r="B27" s="13" t="s">
        <v>159</v>
      </c>
      <c r="C27" s="22" t="str">
        <f t="shared" si="3"/>
        <v>Recurso F6</v>
      </c>
      <c r="D27" s="14" t="s">
        <v>146</v>
      </c>
      <c r="E27" s="14"/>
      <c r="F27" s="14" t="str">
        <f t="shared" si="4"/>
        <v>CN_11_11_REC_60_IMG18.jpg</v>
      </c>
      <c r="G27" s="14" t="str">
        <f>IF(F27&lt;&gt;"",IF($G$4="Recurso",IF(LEFT($G$5,1)="M",VLOOKUP($G$5,'Definición técnica de imagenes'!$A$3:$G$17,5,FALSE),IF($G$5="F1",'Definición técnica de imagenes'!$E$15,'Definición técnica de imagenes'!$F$13)),'Definición técnica de imagenes'!$E$16),"")</f>
        <v>800 x 460 px</v>
      </c>
      <c r="H27" s="14" t="str">
        <f t="shared" si="5"/>
        <v/>
      </c>
      <c r="I27" s="14" t="str">
        <f>IF(OR(B27&lt;&gt;"",J27&lt;&gt;""),IF($G$4="Recurso",IF(LEFT($G$5,1)="M",IF(VLOOKUP($G$5,'Definición técnica de imagenes'!$A$3:$G$17,6,FALSE)=0,"",VLOOKUP($G$5,'Definición técnica de imagenes'!$A$3:$G$17,6,FALSE)),IF($G$5="F1","","")),'Definición técnica de imagenes'!$F$16),"")</f>
        <v/>
      </c>
      <c r="J27" s="14"/>
      <c r="K27" s="15" t="s">
        <v>184</v>
      </c>
    </row>
    <row r="28" spans="1:11" s="12" customFormat="1" ht="150" customHeight="1" x14ac:dyDescent="0.25">
      <c r="A28" s="13" t="s">
        <v>185</v>
      </c>
      <c r="B28" s="13" t="s">
        <v>171</v>
      </c>
      <c r="C28" s="22" t="str">
        <f t="shared" si="3"/>
        <v>Recurso F6</v>
      </c>
      <c r="D28" s="14" t="s">
        <v>148</v>
      </c>
      <c r="E28" s="14"/>
      <c r="F28" s="14" t="str">
        <f t="shared" si="4"/>
        <v>CN_11_11_REC_60_IMG19.jpg</v>
      </c>
      <c r="G28" s="14" t="str">
        <f>IF(F28&lt;&gt;"",IF($G$4="Recurso",IF(LEFT($G$5,1)="M",VLOOKUP($G$5,'Definición técnica de imagenes'!$A$3:$G$17,5,FALSE),IF($G$5="F1",'Definición técnica de imagenes'!$E$15,'Definición técnica de imagenes'!$F$13)),'Definición técnica de imagenes'!$E$16),"")</f>
        <v>800 x 460 px</v>
      </c>
      <c r="H28" s="14" t="str">
        <f t="shared" si="5"/>
        <v/>
      </c>
      <c r="I28" s="14" t="str">
        <f>IF(OR(B28&lt;&gt;"",J28&lt;&gt;""),IF($G$4="Recurso",IF(LEFT($G$5,1)="M",IF(VLOOKUP($G$5,'Definición técnica de imagenes'!$A$3:$G$17,6,FALSE)=0,"",VLOOKUP($G$5,'Definición técnica de imagenes'!$A$3:$G$17,6,FALSE)),IF($G$5="F1","","")),'Definición técnica de imagenes'!$F$16),"")</f>
        <v/>
      </c>
      <c r="J28" s="14"/>
      <c r="K28" s="15"/>
    </row>
    <row r="29" spans="1:11" s="12" customFormat="1" x14ac:dyDescent="0.25">
      <c r="A29" s="13" t="str">
        <f t="shared" si="6"/>
        <v/>
      </c>
      <c r="B29" s="13"/>
      <c r="C29" s="22" t="str">
        <f t="shared" si="3"/>
        <v/>
      </c>
      <c r="D29" s="14"/>
      <c r="E29" s="14"/>
      <c r="F29" s="14" t="str">
        <f t="shared" si="4"/>
        <v/>
      </c>
      <c r="G29" s="14" t="str">
        <f>IF(F29&lt;&gt;"",IF($G$4="Recurso",IF(LEFT($G$5,1)="M",VLOOKUP($G$5,'Definición técnica de imagenes'!$A$3:$G$17,5,FALSE),IF($G$5="F1",'Definición técnica de imagenes'!$E$15,'Definición técnica de imagenes'!$F$13)),'Definición técnica de imagenes'!$E$16),"")</f>
        <v/>
      </c>
      <c r="H29" s="14" t="str">
        <f t="shared" si="5"/>
        <v/>
      </c>
      <c r="I29" s="14" t="str">
        <f>IF(OR(B29&lt;&gt;"",J29&lt;&gt;""),IF($G$4="Recurso",IF(LEFT($G$5,1)="M",IF(VLOOKUP($G$5,'Definición técnica de imagenes'!$A$3:$G$17,6,FALSE)=0,"",VLOOKUP($G$5,'Definición técnica de imagenes'!$A$3:$G$17,6,FALSE)),IF($G$5="F1","","")),'Definición técnica de imagenes'!$F$16),"")</f>
        <v/>
      </c>
      <c r="J29" s="14"/>
      <c r="K29" s="15"/>
    </row>
  </sheetData>
  <autoFilter ref="A9:P29"/>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29">
      <formula1>"Vertical,Horizontal"</formula1>
    </dataValidation>
    <dataValidation type="list" allowBlank="1" showInputMessage="1" showErrorMessage="1" sqref="D10:D29">
      <formula1>"Ilustración,Fotografía"</formula1>
    </dataValidation>
  </dataValidations>
  <pageMargins left="0.75" right="0.75" top="1" bottom="1" header="0.5" footer="0.5"/>
  <pageSetup orientation="portrait" horizontalDpi="4294967292" verticalDpi="4294967292" r:id="rId1"/>
  <drawing r:id="rId2"/>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4" customWidth="1"/>
    <col min="2" max="2" width="11" style="24"/>
    <col min="3" max="3" width="13.875" style="24" customWidth="1"/>
    <col min="4" max="4" width="11.375" style="24" customWidth="1"/>
    <col min="5" max="7" width="11" style="24"/>
    <col min="8" max="11" width="11" style="24" hidden="1" customWidth="1"/>
    <col min="12" max="16384" width="11" style="24"/>
  </cols>
  <sheetData>
    <row r="1" spans="1:11" ht="16.5" thickBot="1" x14ac:dyDescent="0.3">
      <c r="A1" s="82" t="s">
        <v>38</v>
      </c>
      <c r="B1" s="83"/>
      <c r="C1" s="83"/>
      <c r="D1" s="83"/>
      <c r="E1" s="83"/>
      <c r="F1" s="84"/>
    </row>
    <row r="2" spans="1:11" x14ac:dyDescent="0.25">
      <c r="A2" s="32" t="s">
        <v>42</v>
      </c>
      <c r="B2" s="33"/>
      <c r="C2" s="85" t="s">
        <v>13</v>
      </c>
      <c r="D2" s="86"/>
      <c r="E2" s="87"/>
      <c r="F2" s="34"/>
    </row>
    <row r="3" spans="1:11" ht="63" x14ac:dyDescent="0.25">
      <c r="A3" s="35" t="s">
        <v>43</v>
      </c>
      <c r="B3" s="33"/>
      <c r="C3" s="91" t="s">
        <v>14</v>
      </c>
      <c r="D3" s="92"/>
      <c r="E3" s="93"/>
      <c r="F3" s="34"/>
      <c r="H3" s="24" t="s">
        <v>18</v>
      </c>
      <c r="I3" s="24" t="s">
        <v>19</v>
      </c>
      <c r="J3" s="24" t="s">
        <v>20</v>
      </c>
      <c r="K3" s="24" t="s">
        <v>52</v>
      </c>
    </row>
    <row r="4" spans="1:11" ht="31.5" x14ac:dyDescent="0.25">
      <c r="A4" s="32" t="s">
        <v>44</v>
      </c>
      <c r="B4" s="33"/>
      <c r="C4" s="28" t="s">
        <v>15</v>
      </c>
      <c r="D4" s="27" t="s">
        <v>16</v>
      </c>
      <c r="E4" s="31" t="s">
        <v>17</v>
      </c>
      <c r="F4" s="34"/>
      <c r="H4" s="24" t="s">
        <v>21</v>
      </c>
      <c r="I4" s="24" t="s">
        <v>25</v>
      </c>
      <c r="J4" s="24">
        <v>1</v>
      </c>
      <c r="K4" s="24">
        <v>1</v>
      </c>
    </row>
    <row r="5" spans="1:11" ht="79.5" thickBot="1" x14ac:dyDescent="0.3">
      <c r="A5" s="35" t="s">
        <v>45</v>
      </c>
      <c r="B5" s="33"/>
      <c r="C5" s="30" t="s">
        <v>35</v>
      </c>
      <c r="D5" s="94" t="str">
        <f>CONCATENATE(H21,"_",I21,"_",J21,"_CO")</f>
        <v>LE_07_04_CO</v>
      </c>
      <c r="E5" s="95"/>
      <c r="F5" s="34"/>
      <c r="H5" s="24" t="s">
        <v>22</v>
      </c>
      <c r="I5" s="24" t="s">
        <v>26</v>
      </c>
      <c r="J5" s="24">
        <v>2</v>
      </c>
      <c r="K5" s="24">
        <v>2</v>
      </c>
    </row>
    <row r="6" spans="1:11" ht="32.25" thickBot="1" x14ac:dyDescent="0.3">
      <c r="A6" s="32" t="s">
        <v>10</v>
      </c>
      <c r="B6" s="33"/>
      <c r="C6" s="33"/>
      <c r="D6" s="33"/>
      <c r="E6" s="33"/>
      <c r="F6" s="34"/>
      <c r="H6" s="24" t="s">
        <v>23</v>
      </c>
      <c r="I6" s="24" t="s">
        <v>27</v>
      </c>
      <c r="J6" s="24">
        <v>3</v>
      </c>
      <c r="K6" s="24">
        <v>3</v>
      </c>
    </row>
    <row r="7" spans="1:11" ht="48" thickBot="1" x14ac:dyDescent="0.3">
      <c r="A7" s="35" t="s">
        <v>11</v>
      </c>
      <c r="B7" s="33"/>
      <c r="C7" s="64" t="s">
        <v>127</v>
      </c>
      <c r="D7" s="80" t="str">
        <f>CONCATENATE("SolicitudGrafica_",D5,".xls")</f>
        <v>SolicitudGrafica_LE_07_04_CO.xls</v>
      </c>
      <c r="E7" s="80"/>
      <c r="F7" s="81"/>
      <c r="H7" s="24" t="s">
        <v>24</v>
      </c>
      <c r="I7" s="24" t="s">
        <v>28</v>
      </c>
      <c r="J7" s="24">
        <v>4</v>
      </c>
      <c r="K7" s="24">
        <v>4</v>
      </c>
    </row>
    <row r="8" spans="1:11" ht="47.25" x14ac:dyDescent="0.25">
      <c r="A8" s="35" t="s">
        <v>53</v>
      </c>
      <c r="B8" s="33"/>
      <c r="C8" s="33"/>
      <c r="D8" s="33"/>
      <c r="E8" s="33"/>
      <c r="F8" s="34"/>
      <c r="I8" s="24" t="s">
        <v>29</v>
      </c>
      <c r="J8" s="24">
        <v>5</v>
      </c>
      <c r="K8" s="24">
        <v>5</v>
      </c>
    </row>
    <row r="9" spans="1:11" ht="47.25" x14ac:dyDescent="0.25">
      <c r="A9" s="35" t="s">
        <v>12</v>
      </c>
      <c r="B9" s="33"/>
      <c r="C9" s="33"/>
      <c r="D9" s="33"/>
      <c r="E9" s="33"/>
      <c r="F9" s="34"/>
      <c r="I9" s="24" t="s">
        <v>30</v>
      </c>
      <c r="J9" s="24">
        <v>6</v>
      </c>
      <c r="K9" s="24">
        <v>6</v>
      </c>
    </row>
    <row r="10" spans="1:11" ht="32.25" thickBot="1" x14ac:dyDescent="0.3">
      <c r="A10" s="36" t="s">
        <v>36</v>
      </c>
      <c r="B10" s="37"/>
      <c r="C10" s="37"/>
      <c r="D10" s="37"/>
      <c r="E10" s="37"/>
      <c r="F10" s="38"/>
      <c r="I10" s="24" t="s">
        <v>31</v>
      </c>
      <c r="J10" s="24">
        <v>7</v>
      </c>
      <c r="K10" s="24">
        <v>7</v>
      </c>
    </row>
    <row r="11" spans="1:11" x14ac:dyDescent="0.25">
      <c r="I11" s="24" t="s">
        <v>32</v>
      </c>
      <c r="J11" s="24">
        <v>8</v>
      </c>
      <c r="K11" s="24">
        <v>8</v>
      </c>
    </row>
    <row r="12" spans="1:11" ht="16.5" thickBot="1" x14ac:dyDescent="0.3">
      <c r="I12" s="24" t="s">
        <v>37</v>
      </c>
      <c r="J12" s="24">
        <v>9</v>
      </c>
      <c r="K12" s="24">
        <v>9</v>
      </c>
    </row>
    <row r="13" spans="1:11" x14ac:dyDescent="0.25">
      <c r="A13" s="82" t="s">
        <v>41</v>
      </c>
      <c r="B13" s="83"/>
      <c r="C13" s="83"/>
      <c r="D13" s="83"/>
      <c r="E13" s="83"/>
      <c r="F13" s="84"/>
      <c r="I13" s="24" t="s">
        <v>33</v>
      </c>
      <c r="J13" s="24">
        <v>10</v>
      </c>
      <c r="K13" s="24">
        <v>10</v>
      </c>
    </row>
    <row r="14" spans="1:11" ht="16.5" thickBot="1" x14ac:dyDescent="0.3">
      <c r="A14" s="35"/>
      <c r="B14" s="33"/>
      <c r="C14" s="33"/>
      <c r="D14" s="33"/>
      <c r="E14" s="33"/>
      <c r="F14" s="34"/>
      <c r="I14" s="24" t="s">
        <v>34</v>
      </c>
      <c r="J14" s="24">
        <v>11</v>
      </c>
      <c r="K14" s="24">
        <v>11</v>
      </c>
    </row>
    <row r="15" spans="1:11" x14ac:dyDescent="0.25">
      <c r="A15" s="32" t="s">
        <v>46</v>
      </c>
      <c r="B15" s="33"/>
      <c r="C15" s="85" t="s">
        <v>49</v>
      </c>
      <c r="D15" s="86"/>
      <c r="E15" s="86"/>
      <c r="F15" s="87"/>
      <c r="J15" s="24">
        <v>12</v>
      </c>
      <c r="K15" s="24">
        <v>12</v>
      </c>
    </row>
    <row r="16" spans="1:11" ht="67.150000000000006" customHeight="1" x14ac:dyDescent="0.25">
      <c r="A16" s="35" t="s">
        <v>47</v>
      </c>
      <c r="B16" s="33"/>
      <c r="C16" s="28" t="s">
        <v>15</v>
      </c>
      <c r="D16" s="27" t="s">
        <v>16</v>
      </c>
      <c r="E16" s="27" t="s">
        <v>17</v>
      </c>
      <c r="F16" s="29" t="s">
        <v>50</v>
      </c>
      <c r="J16" s="24">
        <v>13</v>
      </c>
      <c r="K16" s="24">
        <v>13</v>
      </c>
    </row>
    <row r="17" spans="1:11" ht="32.1" customHeight="1" thickBot="1" x14ac:dyDescent="0.3">
      <c r="A17" s="32" t="s">
        <v>44</v>
      </c>
      <c r="B17" s="33"/>
      <c r="C17" s="30" t="s">
        <v>35</v>
      </c>
      <c r="D17" s="88" t="str">
        <f>CONCATENATE(H21,"_",I21,"_",J21,"_",K45)</f>
        <v>LE_07_04_REC10</v>
      </c>
      <c r="E17" s="89"/>
      <c r="F17" s="90"/>
      <c r="J17" s="24">
        <v>14</v>
      </c>
      <c r="K17" s="24">
        <v>14</v>
      </c>
    </row>
    <row r="18" spans="1:11" ht="79.5" thickBot="1" x14ac:dyDescent="0.3">
      <c r="A18" s="35" t="s">
        <v>48</v>
      </c>
      <c r="B18" s="33"/>
      <c r="C18" s="64" t="s">
        <v>128</v>
      </c>
      <c r="D18" s="80" t="str">
        <f>CONCATENATE("SolicitudGrafica_",D17,".xls")</f>
        <v>SolicitudGrafica_LE_07_04_REC10.xls</v>
      </c>
      <c r="E18" s="80"/>
      <c r="F18" s="81"/>
      <c r="J18" s="24">
        <v>15</v>
      </c>
      <c r="K18" s="24">
        <v>15</v>
      </c>
    </row>
    <row r="19" spans="1:11" x14ac:dyDescent="0.25">
      <c r="A19" s="32" t="s">
        <v>10</v>
      </c>
      <c r="B19" s="33"/>
      <c r="C19" s="33"/>
      <c r="D19" s="33"/>
      <c r="E19" s="33"/>
      <c r="F19" s="34"/>
      <c r="H19" s="24">
        <v>3</v>
      </c>
      <c r="J19" s="24">
        <v>16</v>
      </c>
      <c r="K19" s="24">
        <v>16</v>
      </c>
    </row>
    <row r="20" spans="1:11" ht="63.75" thickBot="1" x14ac:dyDescent="0.3">
      <c r="A20" s="36" t="s">
        <v>51</v>
      </c>
      <c r="B20" s="37"/>
      <c r="C20" s="37"/>
      <c r="D20" s="37"/>
      <c r="E20" s="37"/>
      <c r="F20" s="38"/>
      <c r="H20" s="24">
        <v>4</v>
      </c>
      <c r="I20" s="24">
        <v>5</v>
      </c>
      <c r="J20" s="24">
        <v>4</v>
      </c>
      <c r="K20" s="24">
        <v>17</v>
      </c>
    </row>
    <row r="21" spans="1:11" x14ac:dyDescent="0.25">
      <c r="H21" s="24" t="str">
        <f>IF(INDEX(H4:H7,H20)=H4,"MA",IF(INDEX(H4:H7,H20)=H5,"CN",IF(INDEX(H4:H7,H20)=H6,"CS",IF(INDEX(H4:H7,H20)=H7,"LE"))))</f>
        <v>LE</v>
      </c>
      <c r="I21" s="24" t="str">
        <f>CONCATENATE(IF((I20+2)&lt;10,"0",""),I20+2)</f>
        <v>07</v>
      </c>
      <c r="J21" s="24" t="str">
        <f>CONCATENATE(IF(J20&lt;10,"0",""),J20)</f>
        <v>04</v>
      </c>
      <c r="K21" s="24">
        <v>18</v>
      </c>
    </row>
    <row r="22" spans="1:11" x14ac:dyDescent="0.25">
      <c r="K22" s="24">
        <v>19</v>
      </c>
    </row>
    <row r="23" spans="1:11" x14ac:dyDescent="0.25">
      <c r="K23" s="24">
        <v>20</v>
      </c>
    </row>
    <row r="24" spans="1:11" x14ac:dyDescent="0.25">
      <c r="K24" s="24">
        <v>21</v>
      </c>
    </row>
    <row r="25" spans="1:11" x14ac:dyDescent="0.25">
      <c r="K25" s="24">
        <v>22</v>
      </c>
    </row>
    <row r="26" spans="1:11" x14ac:dyDescent="0.25">
      <c r="K26" s="24">
        <v>23</v>
      </c>
    </row>
    <row r="27" spans="1:11" x14ac:dyDescent="0.25">
      <c r="K27" s="24">
        <v>24</v>
      </c>
    </row>
    <row r="28" spans="1:11" x14ac:dyDescent="0.25">
      <c r="K28" s="24">
        <v>25</v>
      </c>
    </row>
    <row r="29" spans="1:11" x14ac:dyDescent="0.25">
      <c r="K29" s="24">
        <v>26</v>
      </c>
    </row>
    <row r="30" spans="1:11" x14ac:dyDescent="0.25">
      <c r="K30" s="24">
        <v>27</v>
      </c>
    </row>
    <row r="31" spans="1:11" x14ac:dyDescent="0.25">
      <c r="K31" s="24">
        <v>28</v>
      </c>
    </row>
    <row r="32" spans="1:11" x14ac:dyDescent="0.25">
      <c r="K32" s="24">
        <v>29</v>
      </c>
    </row>
    <row r="33" spans="11:11" x14ac:dyDescent="0.25">
      <c r="K33" s="24">
        <v>30</v>
      </c>
    </row>
    <row r="34" spans="11:11" x14ac:dyDescent="0.25">
      <c r="K34" s="24">
        <v>31</v>
      </c>
    </row>
    <row r="35" spans="11:11" x14ac:dyDescent="0.25">
      <c r="K35" s="24">
        <v>32</v>
      </c>
    </row>
    <row r="36" spans="11:11" x14ac:dyDescent="0.25">
      <c r="K36" s="24">
        <v>33</v>
      </c>
    </row>
    <row r="37" spans="11:11" x14ac:dyDescent="0.25">
      <c r="K37" s="24">
        <v>34</v>
      </c>
    </row>
    <row r="38" spans="11:11" x14ac:dyDescent="0.25">
      <c r="K38" s="24">
        <v>35</v>
      </c>
    </row>
    <row r="39" spans="11:11" x14ac:dyDescent="0.25">
      <c r="K39" s="24">
        <v>36</v>
      </c>
    </row>
    <row r="40" spans="11:11" x14ac:dyDescent="0.25">
      <c r="K40" s="24">
        <v>37</v>
      </c>
    </row>
    <row r="41" spans="11:11" x14ac:dyDescent="0.25">
      <c r="K41" s="24">
        <v>38</v>
      </c>
    </row>
    <row r="42" spans="11:11" x14ac:dyDescent="0.25">
      <c r="K42" s="24">
        <v>39</v>
      </c>
    </row>
    <row r="43" spans="11:11" x14ac:dyDescent="0.25">
      <c r="K43" s="24">
        <v>40</v>
      </c>
    </row>
    <row r="44" spans="11:11" x14ac:dyDescent="0.25">
      <c r="K44" s="24">
        <v>1</v>
      </c>
    </row>
    <row r="45" spans="11:11" x14ac:dyDescent="0.25">
      <c r="K45" s="24"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24" customWidth="1"/>
    <col min="2" max="2" width="22.25" style="24" customWidth="1"/>
    <col min="3" max="3" width="17.375" style="24" customWidth="1"/>
    <col min="4" max="4" width="10.875" style="24"/>
    <col min="5" max="5" width="11.75" style="24" customWidth="1"/>
    <col min="6" max="6" width="12.75" style="24" customWidth="1"/>
    <col min="7" max="7" width="11" style="24" customWidth="1"/>
    <col min="8" max="8" width="24.5" style="24" customWidth="1"/>
    <col min="9" max="9" width="22.25" style="24" customWidth="1"/>
    <col min="10" max="10" width="20.75" style="24" customWidth="1"/>
    <col min="11" max="11" width="44.5" style="24" customWidth="1"/>
    <col min="12" max="16384" width="10.875" style="24"/>
  </cols>
  <sheetData>
    <row r="1" spans="1:11" x14ac:dyDescent="0.25">
      <c r="A1" s="96" t="s">
        <v>56</v>
      </c>
      <c r="B1" s="96" t="s">
        <v>63</v>
      </c>
      <c r="C1" s="96" t="s">
        <v>64</v>
      </c>
      <c r="D1" s="96" t="s">
        <v>5</v>
      </c>
      <c r="E1" s="96" t="s">
        <v>65</v>
      </c>
      <c r="F1" s="96" t="s">
        <v>66</v>
      </c>
      <c r="G1" s="96" t="s">
        <v>67</v>
      </c>
      <c r="H1" s="97" t="s">
        <v>68</v>
      </c>
      <c r="I1" s="97"/>
      <c r="J1" s="97"/>
    </row>
    <row r="2" spans="1:11" x14ac:dyDescent="0.25">
      <c r="A2" s="96"/>
      <c r="B2" s="96"/>
      <c r="C2" s="96"/>
      <c r="D2" s="96"/>
      <c r="E2" s="96"/>
      <c r="F2" s="96"/>
      <c r="G2" s="96"/>
      <c r="H2" s="43" t="s">
        <v>65</v>
      </c>
      <c r="I2" s="43" t="s">
        <v>66</v>
      </c>
      <c r="J2" s="43" t="s">
        <v>67</v>
      </c>
    </row>
    <row r="3" spans="1:11" s="45" customFormat="1" x14ac:dyDescent="0.25">
      <c r="A3" s="44" t="s">
        <v>69</v>
      </c>
      <c r="B3" s="44" t="s">
        <v>70</v>
      </c>
      <c r="C3" s="44" t="s">
        <v>71</v>
      </c>
      <c r="D3" s="44" t="s">
        <v>72</v>
      </c>
      <c r="E3" s="44" t="s">
        <v>73</v>
      </c>
      <c r="F3" s="44"/>
      <c r="G3" s="44"/>
      <c r="H3" s="44" t="s">
        <v>130</v>
      </c>
      <c r="I3" s="44"/>
      <c r="J3" s="44"/>
    </row>
    <row r="4" spans="1:11" s="45" customFormat="1" x14ac:dyDescent="0.25">
      <c r="A4" s="46" t="s">
        <v>57</v>
      </c>
      <c r="B4" s="46" t="s">
        <v>74</v>
      </c>
      <c r="C4" s="46" t="s">
        <v>71</v>
      </c>
      <c r="D4" s="46" t="s">
        <v>72</v>
      </c>
      <c r="E4" s="46" t="s">
        <v>75</v>
      </c>
      <c r="F4" s="46" t="s">
        <v>76</v>
      </c>
      <c r="G4" s="46"/>
      <c r="H4" s="46" t="s">
        <v>131</v>
      </c>
      <c r="I4" s="46" t="s">
        <v>133</v>
      </c>
      <c r="J4" s="46"/>
    </row>
    <row r="5" spans="1:11" s="45" customFormat="1" x14ac:dyDescent="0.25">
      <c r="A5" s="47" t="s">
        <v>77</v>
      </c>
      <c r="B5" s="46" t="s">
        <v>78</v>
      </c>
      <c r="C5" s="46" t="s">
        <v>71</v>
      </c>
      <c r="D5" s="46" t="s">
        <v>72</v>
      </c>
      <c r="E5" s="46" t="s">
        <v>75</v>
      </c>
      <c r="F5" s="46" t="s">
        <v>76</v>
      </c>
      <c r="G5" s="48"/>
      <c r="H5" s="46" t="s">
        <v>131</v>
      </c>
      <c r="I5" s="46" t="s">
        <v>133</v>
      </c>
      <c r="J5" s="48"/>
    </row>
    <row r="6" spans="1:11" s="45" customFormat="1" x14ac:dyDescent="0.25">
      <c r="A6" s="46" t="s">
        <v>58</v>
      </c>
      <c r="B6" s="46" t="s">
        <v>79</v>
      </c>
      <c r="C6" s="46" t="s">
        <v>71</v>
      </c>
      <c r="D6" s="46" t="s">
        <v>72</v>
      </c>
      <c r="E6" s="46" t="s">
        <v>75</v>
      </c>
      <c r="F6" s="46" t="s">
        <v>76</v>
      </c>
      <c r="G6" s="46" t="s">
        <v>73</v>
      </c>
      <c r="H6" s="46" t="s">
        <v>131</v>
      </c>
      <c r="I6" s="46" t="s">
        <v>133</v>
      </c>
      <c r="J6" s="46" t="s">
        <v>134</v>
      </c>
    </row>
    <row r="7" spans="1:11" s="45" customFormat="1" ht="25.5" x14ac:dyDescent="0.25">
      <c r="A7" s="46" t="s">
        <v>80</v>
      </c>
      <c r="B7" s="46" t="s">
        <v>81</v>
      </c>
      <c r="C7" s="46" t="s">
        <v>71</v>
      </c>
      <c r="D7" s="46" t="s">
        <v>72</v>
      </c>
      <c r="E7" s="46" t="s">
        <v>75</v>
      </c>
      <c r="F7" s="46" t="s">
        <v>76</v>
      </c>
      <c r="G7" s="46"/>
      <c r="H7" s="46" t="s">
        <v>131</v>
      </c>
      <c r="I7" s="46" t="s">
        <v>133</v>
      </c>
      <c r="J7" s="46"/>
    </row>
    <row r="8" spans="1:11" s="45" customFormat="1" ht="25.5" x14ac:dyDescent="0.25">
      <c r="A8" s="46" t="s">
        <v>82</v>
      </c>
      <c r="B8" s="46" t="s">
        <v>83</v>
      </c>
      <c r="C8" s="46" t="s">
        <v>71</v>
      </c>
      <c r="D8" s="46" t="s">
        <v>72</v>
      </c>
      <c r="E8" s="46" t="s">
        <v>75</v>
      </c>
      <c r="F8" s="46" t="s">
        <v>76</v>
      </c>
      <c r="G8" s="46"/>
      <c r="H8" s="46" t="s">
        <v>131</v>
      </c>
      <c r="I8" s="46" t="s">
        <v>133</v>
      </c>
      <c r="J8" s="46"/>
    </row>
    <row r="9" spans="1:11" s="45" customFormat="1" x14ac:dyDescent="0.25">
      <c r="A9" s="46" t="s">
        <v>84</v>
      </c>
      <c r="B9" s="46" t="s">
        <v>85</v>
      </c>
      <c r="C9" s="46" t="s">
        <v>71</v>
      </c>
      <c r="D9" s="46" t="s">
        <v>72</v>
      </c>
      <c r="E9" s="46" t="s">
        <v>75</v>
      </c>
      <c r="F9" s="46" t="s">
        <v>76</v>
      </c>
      <c r="G9" s="46"/>
      <c r="H9" s="46" t="s">
        <v>131</v>
      </c>
      <c r="I9" s="46" t="s">
        <v>133</v>
      </c>
      <c r="J9" s="46"/>
    </row>
    <row r="10" spans="1:11" s="45" customFormat="1" x14ac:dyDescent="0.25">
      <c r="A10" s="46" t="s">
        <v>86</v>
      </c>
      <c r="B10" s="46" t="s">
        <v>87</v>
      </c>
      <c r="C10" s="46" t="s">
        <v>71</v>
      </c>
      <c r="D10" s="46" t="s">
        <v>72</v>
      </c>
      <c r="E10" s="46" t="s">
        <v>88</v>
      </c>
      <c r="F10" s="46"/>
      <c r="G10" s="46"/>
      <c r="H10" s="46" t="s">
        <v>130</v>
      </c>
      <c r="I10" s="46" t="s">
        <v>133</v>
      </c>
      <c r="J10" s="46"/>
    </row>
    <row r="11" spans="1:11" s="45" customFormat="1" ht="25.5" x14ac:dyDescent="0.25">
      <c r="A11" s="46" t="s">
        <v>89</v>
      </c>
      <c r="B11" s="46" t="s">
        <v>90</v>
      </c>
      <c r="C11" s="46" t="s">
        <v>71</v>
      </c>
      <c r="D11" s="46" t="s">
        <v>72</v>
      </c>
      <c r="E11" s="46" t="s">
        <v>75</v>
      </c>
      <c r="F11" s="46" t="s">
        <v>76</v>
      </c>
      <c r="G11" s="46"/>
      <c r="H11" s="46" t="s">
        <v>131</v>
      </c>
      <c r="I11" s="46" t="s">
        <v>133</v>
      </c>
      <c r="J11" s="46"/>
    </row>
    <row r="12" spans="1:11" s="45" customFormat="1" x14ac:dyDescent="0.25">
      <c r="A12" s="46" t="s">
        <v>91</v>
      </c>
      <c r="B12" s="46" t="s">
        <v>92</v>
      </c>
      <c r="C12" s="46" t="s">
        <v>71</v>
      </c>
      <c r="D12" s="46" t="s">
        <v>72</v>
      </c>
      <c r="E12" s="46" t="s">
        <v>75</v>
      </c>
      <c r="F12" s="46" t="s">
        <v>76</v>
      </c>
      <c r="G12" s="46"/>
      <c r="H12" s="46" t="s">
        <v>131</v>
      </c>
      <c r="I12" s="46" t="s">
        <v>133</v>
      </c>
      <c r="J12" s="46"/>
    </row>
    <row r="13" spans="1:11" ht="63" x14ac:dyDescent="0.25">
      <c r="A13" s="49" t="s">
        <v>93</v>
      </c>
      <c r="B13" s="49" t="s">
        <v>94</v>
      </c>
      <c r="C13" s="46" t="s">
        <v>71</v>
      </c>
      <c r="D13" s="50" t="s">
        <v>95</v>
      </c>
      <c r="E13" s="50"/>
      <c r="F13" s="51" t="s">
        <v>125</v>
      </c>
      <c r="G13" s="49"/>
      <c r="H13" s="46"/>
      <c r="I13" s="46" t="s">
        <v>130</v>
      </c>
      <c r="J13" s="49"/>
      <c r="K13" s="24" t="s">
        <v>96</v>
      </c>
    </row>
    <row r="14" spans="1:11" x14ac:dyDescent="0.25">
      <c r="A14" s="49" t="s">
        <v>97</v>
      </c>
      <c r="B14" s="49" t="s">
        <v>98</v>
      </c>
      <c r="C14" s="46" t="s">
        <v>71</v>
      </c>
      <c r="D14" s="50" t="s">
        <v>72</v>
      </c>
      <c r="E14" s="50"/>
      <c r="F14" s="51" t="s">
        <v>126</v>
      </c>
      <c r="G14" s="49"/>
      <c r="H14" s="46"/>
      <c r="I14" s="46" t="s">
        <v>130</v>
      </c>
      <c r="J14" s="49"/>
    </row>
    <row r="15" spans="1:11" ht="31.5" x14ac:dyDescent="0.25">
      <c r="A15" s="49" t="s">
        <v>99</v>
      </c>
      <c r="B15" s="49" t="s">
        <v>100</v>
      </c>
      <c r="C15" s="46" t="s">
        <v>101</v>
      </c>
      <c r="D15" s="49" t="s">
        <v>95</v>
      </c>
      <c r="E15" s="49" t="s">
        <v>124</v>
      </c>
      <c r="F15" s="49"/>
      <c r="G15" s="49"/>
      <c r="H15" s="46" t="s">
        <v>130</v>
      </c>
      <c r="I15" s="49"/>
      <c r="J15" s="49"/>
      <c r="K15" s="24" t="s">
        <v>102</v>
      </c>
    </row>
    <row r="16" spans="1:11" ht="94.5" x14ac:dyDescent="0.25">
      <c r="A16" s="51" t="s">
        <v>103</v>
      </c>
      <c r="B16" s="51"/>
      <c r="C16" s="47" t="s">
        <v>101</v>
      </c>
      <c r="D16" s="51" t="s">
        <v>104</v>
      </c>
      <c r="E16" s="50" t="s">
        <v>122</v>
      </c>
      <c r="F16" s="50" t="s">
        <v>123</v>
      </c>
      <c r="G16" s="50"/>
      <c r="H16" s="51" t="s">
        <v>132</v>
      </c>
      <c r="I16" s="51" t="s">
        <v>135</v>
      </c>
      <c r="J16" s="50"/>
      <c r="K16" s="52" t="s">
        <v>105</v>
      </c>
    </row>
    <row r="17" spans="1:11" ht="25.5" x14ac:dyDescent="0.25">
      <c r="A17" s="46" t="s">
        <v>106</v>
      </c>
      <c r="B17" s="46"/>
      <c r="C17" s="46" t="s">
        <v>71</v>
      </c>
      <c r="D17" s="46" t="s">
        <v>72</v>
      </c>
      <c r="E17" s="46" t="s">
        <v>107</v>
      </c>
      <c r="F17" s="46" t="s">
        <v>108</v>
      </c>
      <c r="G17" s="46"/>
      <c r="H17" s="53" t="s">
        <v>109</v>
      </c>
      <c r="I17" s="53" t="s">
        <v>110</v>
      </c>
      <c r="J17" s="46"/>
      <c r="K17" s="54" t="s">
        <v>111</v>
      </c>
    </row>
    <row r="20" spans="1:11" x14ac:dyDescent="0.25">
      <c r="A20" s="55" t="s">
        <v>112</v>
      </c>
    </row>
    <row r="21" spans="1:11" x14ac:dyDescent="0.25">
      <c r="A21" s="56" t="s">
        <v>113</v>
      </c>
      <c r="B21" s="57" t="s">
        <v>136</v>
      </c>
      <c r="C21" s="58" t="s">
        <v>22</v>
      </c>
      <c r="D21" s="57"/>
      <c r="E21" s="57"/>
    </row>
    <row r="22" spans="1:11" x14ac:dyDescent="0.25">
      <c r="A22" s="59" t="s">
        <v>114</v>
      </c>
      <c r="B22" s="65" t="s">
        <v>137</v>
      </c>
      <c r="C22" s="61" t="s">
        <v>138</v>
      </c>
      <c r="D22" s="60"/>
      <c r="E22" s="60"/>
    </row>
    <row r="23" spans="1:11" x14ac:dyDescent="0.25">
      <c r="A23" s="59" t="s">
        <v>115</v>
      </c>
      <c r="B23" s="65" t="s">
        <v>139</v>
      </c>
      <c r="C23" s="61" t="s">
        <v>140</v>
      </c>
      <c r="D23" s="60"/>
      <c r="E23" s="60"/>
    </row>
    <row r="24" spans="1:11" ht="31.5" x14ac:dyDescent="0.25">
      <c r="A24" s="59" t="s">
        <v>116</v>
      </c>
      <c r="B24" s="60" t="s">
        <v>141</v>
      </c>
      <c r="C24" s="61" t="s">
        <v>144</v>
      </c>
      <c r="D24" s="60"/>
      <c r="E24" s="60"/>
    </row>
    <row r="25" spans="1:11" x14ac:dyDescent="0.25">
      <c r="A25" s="59" t="s">
        <v>117</v>
      </c>
      <c r="B25" s="60" t="s">
        <v>142</v>
      </c>
      <c r="C25" s="61" t="s">
        <v>143</v>
      </c>
      <c r="D25" s="60"/>
      <c r="E25" s="60"/>
    </row>
    <row r="26" spans="1:11" ht="63" x14ac:dyDescent="0.25">
      <c r="A26" s="59" t="s">
        <v>118</v>
      </c>
      <c r="B26" s="60" t="s">
        <v>119</v>
      </c>
      <c r="C26" s="61" t="s">
        <v>120</v>
      </c>
      <c r="D26" s="60"/>
      <c r="E26" s="60"/>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2015-04-27T21:37:50Z</dcterms:modified>
</cp:coreProperties>
</file>